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ez-my.sharepoint.com/personal/josha_trezcapital_com/Documents/Documents/Admin/Income/Upwork/"/>
    </mc:Choice>
  </mc:AlternateContent>
  <xr:revisionPtr revIDLastSave="25" documentId="8_{FD236C84-545F-48EE-8CA4-61AA3328E3B3}" xr6:coauthVersionLast="47" xr6:coauthVersionMax="47" xr10:uidLastSave="{229A38DA-E1FA-49DB-8382-C53FDC0B6042}"/>
  <bookViews>
    <workbookView xWindow="28680" yWindow="45" windowWidth="29040" windowHeight="15840" xr2:uid="{0ED536BA-FEE5-4699-9B7C-6E903CADF3CD}"/>
  </bookViews>
  <sheets>
    <sheet name="Application Form" sheetId="3" r:id="rId1"/>
    <sheet name="data" sheetId="8" state="hidden" r:id="rId2"/>
    <sheet name="Startup Costs | Sources &amp; Uses" sheetId="4" r:id="rId3"/>
    <sheet name="Monthly Cash Flow" sheetId="5" r:id="rId4"/>
    <sheet name="Additional Requirements" sheetId="10" r:id="rId5"/>
    <sheet name="Final Reporting" sheetId="9" r:id="rId6"/>
    <sheet name="NLG Staff Only" sheetId="7" r:id="rId7"/>
  </sheets>
  <definedNames>
    <definedName name="_xlnm.Print_Area" localSheetId="0">'Application Form'!$B$7:$F$148</definedName>
    <definedName name="_xlnm.Print_Area" localSheetId="3">'Monthly Cash Flow'!$B$2:$AD$83</definedName>
    <definedName name="_xlnm.Print_Area" localSheetId="2">'Startup Costs | Sources &amp; Uses'!$B$2:$I$25</definedName>
    <definedName name="_xlnm.Print_Titles" localSheetId="0">'Application Form'!$2:$4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0" l="1"/>
  <c r="C41" i="10"/>
  <c r="C42" i="10"/>
  <c r="C43" i="10"/>
  <c r="C44" i="10"/>
  <c r="C39" i="10"/>
  <c r="C27" i="10"/>
  <c r="C28" i="10"/>
  <c r="C29" i="10"/>
  <c r="C30" i="10"/>
  <c r="C31" i="10"/>
  <c r="C32" i="10"/>
  <c r="G7" i="10" a="1"/>
  <c r="G7" i="10" s="1"/>
  <c r="B7" i="10" a="1"/>
  <c r="B7" i="10" s="1"/>
  <c r="C7" i="10" s="1" a="1"/>
  <c r="C7" i="10" s="1"/>
  <c r="G6" i="10" s="1"/>
  <c r="B6" i="10"/>
  <c r="C6" i="10"/>
  <c r="D4" i="9"/>
  <c r="D3" i="9"/>
  <c r="D2" i="9"/>
  <c r="H21" i="9"/>
  <c r="D26" i="9"/>
  <c r="H26" i="9" s="1"/>
  <c r="D25" i="9"/>
  <c r="H25" i="9" s="1"/>
  <c r="D24" i="9"/>
  <c r="D21" i="9"/>
  <c r="D20" i="9"/>
  <c r="H20" i="9" s="1"/>
  <c r="D19" i="9"/>
  <c r="H16" i="9"/>
  <c r="H15" i="9"/>
  <c r="H10" i="9"/>
  <c r="D16" i="9"/>
  <c r="D15" i="9"/>
  <c r="D11" i="9"/>
  <c r="H11" i="9" s="1"/>
  <c r="D12" i="9"/>
  <c r="H12" i="9" s="1"/>
  <c r="D13" i="9"/>
  <c r="H13" i="9" s="1"/>
  <c r="D10" i="9"/>
  <c r="H8" i="9"/>
  <c r="D8" i="9"/>
  <c r="D230" i="7"/>
  <c r="D40" i="8"/>
  <c r="D41" i="8" s="1"/>
  <c r="D42" i="8" s="1"/>
  <c r="D4" i="8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3" i="8"/>
  <c r="E44" i="5"/>
  <c r="E45" i="5"/>
  <c r="E46" i="5"/>
  <c r="E31" i="5"/>
  <c r="E32" i="5"/>
  <c r="E14" i="5"/>
  <c r="E15" i="5"/>
  <c r="E16" i="5"/>
  <c r="E22" i="4"/>
  <c r="D45" i="4" s="1"/>
  <c r="E41" i="4"/>
  <c r="F30" i="4" s="1"/>
  <c r="D46" i="4"/>
  <c r="F202" i="7" s="1"/>
  <c r="B2" i="4"/>
  <c r="I128" i="7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3" i="8"/>
  <c r="B2" i="3"/>
  <c r="B2" i="7"/>
  <c r="B2" i="5"/>
  <c r="B198" i="7"/>
  <c r="I198" i="7"/>
  <c r="I197" i="7"/>
  <c r="B196" i="7"/>
  <c r="B197" i="7"/>
  <c r="I194" i="7"/>
  <c r="B194" i="7"/>
  <c r="I193" i="7"/>
  <c r="B193" i="7"/>
  <c r="I192" i="7"/>
  <c r="B192" i="7"/>
  <c r="I191" i="7"/>
  <c r="B191" i="7"/>
  <c r="B190" i="7"/>
  <c r="I185" i="7"/>
  <c r="I186" i="7"/>
  <c r="I187" i="7"/>
  <c r="I188" i="7"/>
  <c r="B184" i="7"/>
  <c r="B178" i="7"/>
  <c r="B177" i="7"/>
  <c r="I182" i="7"/>
  <c r="B182" i="7"/>
  <c r="B188" i="7" s="1"/>
  <c r="I181" i="7"/>
  <c r="B181" i="7"/>
  <c r="B187" i="7" s="1"/>
  <c r="I180" i="7"/>
  <c r="B180" i="7"/>
  <c r="B186" i="7" s="1"/>
  <c r="I179" i="7"/>
  <c r="B179" i="7"/>
  <c r="B185" i="7" s="1"/>
  <c r="B172" i="7"/>
  <c r="B167" i="7"/>
  <c r="I168" i="7"/>
  <c r="I173" i="7"/>
  <c r="I169" i="7"/>
  <c r="I174" i="7"/>
  <c r="I170" i="7"/>
  <c r="I175" i="7"/>
  <c r="B162" i="7"/>
  <c r="B161" i="7"/>
  <c r="I164" i="7"/>
  <c r="I165" i="7"/>
  <c r="I163" i="7"/>
  <c r="B147" i="7"/>
  <c r="B139" i="7"/>
  <c r="B130" i="7"/>
  <c r="B148" i="7"/>
  <c r="I148" i="7"/>
  <c r="B150" i="7"/>
  <c r="B151" i="7"/>
  <c r="I151" i="7"/>
  <c r="B152" i="7"/>
  <c r="I152" i="7"/>
  <c r="B154" i="7"/>
  <c r="B155" i="7"/>
  <c r="I155" i="7"/>
  <c r="B156" i="7"/>
  <c r="I156" i="7"/>
  <c r="B157" i="7"/>
  <c r="I157" i="7"/>
  <c r="B158" i="7"/>
  <c r="I158" i="7"/>
  <c r="B159" i="7"/>
  <c r="I159" i="7"/>
  <c r="B163" i="7"/>
  <c r="B168" i="7" s="1"/>
  <c r="B173" i="7" s="1"/>
  <c r="B164" i="7"/>
  <c r="B169" i="7" s="1"/>
  <c r="B174" i="7" s="1"/>
  <c r="B165" i="7"/>
  <c r="B170" i="7" s="1"/>
  <c r="B175" i="7" s="1"/>
  <c r="B140" i="7"/>
  <c r="I140" i="7"/>
  <c r="B141" i="7"/>
  <c r="I141" i="7"/>
  <c r="B142" i="7"/>
  <c r="I142" i="7"/>
  <c r="B143" i="7"/>
  <c r="I143" i="7"/>
  <c r="B144" i="7"/>
  <c r="I144" i="7"/>
  <c r="B145" i="7"/>
  <c r="I145" i="7"/>
  <c r="I137" i="7"/>
  <c r="B137" i="7"/>
  <c r="I136" i="7"/>
  <c r="B136" i="7"/>
  <c r="I135" i="7"/>
  <c r="B135" i="7"/>
  <c r="I134" i="7"/>
  <c r="B134" i="7"/>
  <c r="I133" i="7"/>
  <c r="B133" i="7"/>
  <c r="I132" i="7"/>
  <c r="B132" i="7"/>
  <c r="I131" i="7"/>
  <c r="B131" i="7"/>
  <c r="F213" i="7"/>
  <c r="F214" i="7" s="1"/>
  <c r="F215" i="7" s="1"/>
  <c r="F221" i="7"/>
  <c r="F222" i="7" s="1"/>
  <c r="F223" i="7" s="1"/>
  <c r="F80" i="7"/>
  <c r="G80" i="7" s="1"/>
  <c r="E50" i="5"/>
  <c r="E49" i="5"/>
  <c r="E48" i="5"/>
  <c r="E47" i="5"/>
  <c r="E43" i="5"/>
  <c r="E42" i="5"/>
  <c r="E41" i="5"/>
  <c r="E40" i="5"/>
  <c r="E39" i="5"/>
  <c r="F204" i="7" s="1"/>
  <c r="E38" i="5"/>
  <c r="F58" i="7" s="1"/>
  <c r="G58" i="7" s="1"/>
  <c r="E34" i="5"/>
  <c r="E33" i="5"/>
  <c r="E30" i="5"/>
  <c r="E29" i="5"/>
  <c r="E28" i="5"/>
  <c r="E27" i="5"/>
  <c r="E26" i="5"/>
  <c r="E25" i="5"/>
  <c r="E24" i="5"/>
  <c r="E23" i="5"/>
  <c r="E6" i="5"/>
  <c r="E7" i="5"/>
  <c r="E8" i="5"/>
  <c r="E9" i="5"/>
  <c r="E10" i="5"/>
  <c r="E11" i="5"/>
  <c r="E12" i="5"/>
  <c r="E13" i="5"/>
  <c r="E17" i="5"/>
  <c r="G105" i="7"/>
  <c r="G104" i="7"/>
  <c r="G103" i="7"/>
  <c r="G99" i="7"/>
  <c r="G98" i="7"/>
  <c r="G97" i="7"/>
  <c r="G96" i="7"/>
  <c r="G95" i="7"/>
  <c r="G94" i="7"/>
  <c r="G93" i="7"/>
  <c r="G89" i="7"/>
  <c r="G88" i="7"/>
  <c r="G87" i="7"/>
  <c r="G86" i="7"/>
  <c r="G85" i="7"/>
  <c r="G79" i="7"/>
  <c r="G69" i="7"/>
  <c r="G68" i="7"/>
  <c r="G67" i="7"/>
  <c r="G66" i="7"/>
  <c r="G65" i="7"/>
  <c r="G64" i="7"/>
  <c r="G60" i="7"/>
  <c r="G59" i="7"/>
  <c r="G57" i="7"/>
  <c r="G56" i="7"/>
  <c r="G55" i="7"/>
  <c r="G54" i="7"/>
  <c r="G50" i="7"/>
  <c r="G49" i="7"/>
  <c r="G48" i="7"/>
  <c r="G47" i="7"/>
  <c r="G46" i="7"/>
  <c r="G42" i="7"/>
  <c r="G41" i="7"/>
  <c r="G40" i="7"/>
  <c r="G39" i="7"/>
  <c r="G38" i="7"/>
  <c r="G34" i="7"/>
  <c r="G33" i="7"/>
  <c r="G32" i="7"/>
  <c r="G31" i="7"/>
  <c r="G30" i="7"/>
  <c r="G29" i="7"/>
  <c r="G28" i="7"/>
  <c r="G27" i="7"/>
  <c r="G23" i="7"/>
  <c r="G22" i="7"/>
  <c r="G21" i="7"/>
  <c r="G20" i="7"/>
  <c r="G19" i="7"/>
  <c r="G18" i="7"/>
  <c r="G17" i="7"/>
  <c r="G16" i="7"/>
  <c r="D28" i="9" l="1"/>
  <c r="H28" i="9" s="1"/>
  <c r="G8" i="10"/>
  <c r="B2" i="10"/>
  <c r="D47" i="4"/>
  <c r="F78" i="7"/>
  <c r="G78" i="7" s="1"/>
  <c r="F76" i="7" a="1"/>
  <c r="F76" i="7" s="1"/>
  <c r="G76" i="7" s="1"/>
  <c r="F38" i="4"/>
  <c r="F37" i="4"/>
  <c r="F36" i="4"/>
  <c r="F35" i="4"/>
  <c r="F34" i="4"/>
  <c r="F33" i="4"/>
  <c r="F40" i="4"/>
  <c r="F26" i="4"/>
  <c r="F39" i="4"/>
  <c r="F32" i="4"/>
  <c r="F31" i="4"/>
  <c r="F41" i="4"/>
  <c r="F29" i="4"/>
  <c r="F28" i="4"/>
  <c r="I126" i="7" s="1"/>
  <c r="F27" i="4"/>
  <c r="G90" i="7"/>
  <c r="G100" i="7"/>
  <c r="G24" i="7"/>
  <c r="G35" i="7"/>
  <c r="G51" i="7"/>
  <c r="G61" i="7"/>
  <c r="G70" i="7"/>
  <c r="G43" i="7"/>
  <c r="AD51" i="5" l="1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AD35" i="5"/>
  <c r="AD55" i="5" s="1"/>
  <c r="AC35" i="5"/>
  <c r="AB35" i="5"/>
  <c r="AA35" i="5"/>
  <c r="Z35" i="5"/>
  <c r="Y35" i="5"/>
  <c r="Y55" i="5" s="1"/>
  <c r="X35" i="5"/>
  <c r="X55" i="5" s="1"/>
  <c r="W35" i="5"/>
  <c r="W55" i="5" s="1"/>
  <c r="V35" i="5"/>
  <c r="U35" i="5"/>
  <c r="U55" i="5" s="1"/>
  <c r="T35" i="5"/>
  <c r="T55" i="5" s="1"/>
  <c r="S35" i="5"/>
  <c r="S55" i="5" s="1"/>
  <c r="R35" i="5"/>
  <c r="R55" i="5" s="1"/>
  <c r="Q35" i="5"/>
  <c r="Q55" i="5" s="1"/>
  <c r="P35" i="5"/>
  <c r="P55" i="5" s="1"/>
  <c r="O35" i="5"/>
  <c r="O55" i="5" s="1"/>
  <c r="N35" i="5"/>
  <c r="N55" i="5" s="1"/>
  <c r="M35" i="5"/>
  <c r="M55" i="5" s="1"/>
  <c r="L35" i="5"/>
  <c r="L55" i="5" s="1"/>
  <c r="K35" i="5"/>
  <c r="J35" i="5"/>
  <c r="J55" i="5" s="1"/>
  <c r="I35" i="5"/>
  <c r="I55" i="5" s="1"/>
  <c r="H35" i="5"/>
  <c r="H55" i="5" s="1"/>
  <c r="G35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W59" i="5" s="1"/>
  <c r="X18" i="5"/>
  <c r="Y18" i="5"/>
  <c r="Z18" i="5"/>
  <c r="AA18" i="5"/>
  <c r="AB18" i="5"/>
  <c r="AC18" i="5"/>
  <c r="AD18" i="5"/>
  <c r="G18" i="5"/>
  <c r="G5" i="5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D21" i="5" s="1"/>
  <c r="V55" i="5" l="1"/>
  <c r="V59" i="5" s="1"/>
  <c r="E51" i="5"/>
  <c r="E35" i="5"/>
  <c r="F13" i="4"/>
  <c r="F14" i="4"/>
  <c r="F15" i="4"/>
  <c r="F16" i="4"/>
  <c r="F18" i="4"/>
  <c r="F17" i="4"/>
  <c r="I127" i="7"/>
  <c r="F8" i="4"/>
  <c r="F77" i="7"/>
  <c r="G77" i="7" s="1"/>
  <c r="E18" i="5"/>
  <c r="AB55" i="5"/>
  <c r="AB59" i="5" s="1"/>
  <c r="AC55" i="5"/>
  <c r="AC59" i="5" s="1"/>
  <c r="Z55" i="5"/>
  <c r="Z59" i="5" s="1"/>
  <c r="G53" i="5"/>
  <c r="M59" i="5"/>
  <c r="Q59" i="5"/>
  <c r="Y59" i="5"/>
  <c r="S59" i="5"/>
  <c r="U59" i="5"/>
  <c r="N59" i="5"/>
  <c r="O59" i="5"/>
  <c r="T59" i="5"/>
  <c r="X59" i="5"/>
  <c r="P59" i="5"/>
  <c r="AD59" i="5"/>
  <c r="J59" i="5"/>
  <c r="K55" i="5"/>
  <c r="K59" i="5" s="1"/>
  <c r="AA55" i="5"/>
  <c r="AA59" i="5" s="1"/>
  <c r="R59" i="5"/>
  <c r="L59" i="5"/>
  <c r="I59" i="5"/>
  <c r="W58" i="5"/>
  <c r="O58" i="5"/>
  <c r="G58" i="5"/>
  <c r="AD58" i="5"/>
  <c r="V58" i="5"/>
  <c r="N58" i="5"/>
  <c r="AC58" i="5"/>
  <c r="U58" i="5"/>
  <c r="M58" i="5"/>
  <c r="AB58" i="5"/>
  <c r="T58" i="5"/>
  <c r="L58" i="5"/>
  <c r="AA58" i="5"/>
  <c r="S58" i="5"/>
  <c r="K58" i="5"/>
  <c r="Z58" i="5"/>
  <c r="R58" i="5"/>
  <c r="J58" i="5"/>
  <c r="H59" i="5"/>
  <c r="Y58" i="5"/>
  <c r="Q58" i="5"/>
  <c r="I58" i="5"/>
  <c r="X58" i="5"/>
  <c r="P58" i="5"/>
  <c r="H58" i="5"/>
  <c r="W21" i="5"/>
  <c r="O21" i="5"/>
  <c r="G21" i="5"/>
  <c r="P21" i="5"/>
  <c r="N21" i="5"/>
  <c r="U21" i="5"/>
  <c r="M21" i="5"/>
  <c r="AB21" i="5"/>
  <c r="T21" i="5"/>
  <c r="L21" i="5"/>
  <c r="X21" i="5"/>
  <c r="H21" i="5"/>
  <c r="AC21" i="5"/>
  <c r="S21" i="5"/>
  <c r="Z21" i="5"/>
  <c r="R21" i="5"/>
  <c r="J21" i="5"/>
  <c r="V21" i="5"/>
  <c r="AA21" i="5"/>
  <c r="K21" i="5"/>
  <c r="Y21" i="5"/>
  <c r="Q21" i="5"/>
  <c r="I21" i="5"/>
  <c r="F10" i="4"/>
  <c r="F20" i="4"/>
  <c r="F7" i="4"/>
  <c r="F19" i="4"/>
  <c r="F12" i="4"/>
  <c r="F11" i="4"/>
  <c r="F22" i="4"/>
  <c r="F9" i="4"/>
  <c r="F21" i="4"/>
  <c r="F73" i="7" l="1"/>
  <c r="G73" i="7" s="1"/>
  <c r="G55" i="5"/>
  <c r="E53" i="5"/>
  <c r="F81" i="7"/>
  <c r="G81" i="7" s="1"/>
  <c r="G59" i="5" l="1"/>
  <c r="E55" i="5"/>
  <c r="F74" i="7"/>
  <c r="G74" i="7" s="1"/>
  <c r="D88" i="3"/>
  <c r="W60" i="5" l="1"/>
  <c r="T60" i="5"/>
  <c r="Y60" i="5"/>
  <c r="AC60" i="5"/>
  <c r="J60" i="5"/>
  <c r="AD60" i="5"/>
  <c r="E60" i="5" s="1"/>
  <c r="F75" i="7" s="1"/>
  <c r="G75" i="7" s="1"/>
  <c r="G82" i="7" s="1"/>
  <c r="F6" i="7" s="1"/>
  <c r="P60" i="5"/>
  <c r="N60" i="5"/>
  <c r="AA60" i="5"/>
  <c r="G60" i="5"/>
  <c r="M60" i="5"/>
  <c r="L60" i="5"/>
  <c r="Q60" i="5"/>
  <c r="S60" i="5"/>
  <c r="O60" i="5"/>
  <c r="V60" i="5"/>
  <c r="K60" i="5"/>
  <c r="H60" i="5"/>
  <c r="AB60" i="5"/>
  <c r="X60" i="5"/>
  <c r="I60" i="5"/>
  <c r="R60" i="5"/>
  <c r="U60" i="5"/>
  <c r="E59" i="5"/>
  <c r="F203" i="7" s="1"/>
  <c r="F205" i="7" s="1"/>
  <c r="F206" i="7" s="1"/>
  <c r="F207" i="7" s="1"/>
  <c r="Z60" i="5"/>
  <c r="D61" i="5" l="1"/>
  <c r="F10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<sst xmlns="http://schemas.openxmlformats.org/spreadsheetml/2006/main" count="446" uniqueCount="308">
  <si>
    <t>COMPANY DESCRIPTION</t>
  </si>
  <si>
    <t>Identifies key products and services offered</t>
  </si>
  <si>
    <t>MARKET RESEARCH + ANALYSIS</t>
  </si>
  <si>
    <t>Identifies specific customer demographics and segments</t>
  </si>
  <si>
    <t>Customer needs or pain points are clearly defined</t>
  </si>
  <si>
    <t>Outlines key competitors and their strengths/weaknesses</t>
  </si>
  <si>
    <t>Identifies market opportunities and emerging trends</t>
  </si>
  <si>
    <t>MANAGEMENT</t>
  </si>
  <si>
    <t>Presents a clear organizational chart or structure</t>
  </si>
  <si>
    <t>Clearly outlines the roles and responsibilities of key team members</t>
  </si>
  <si>
    <t>Outlines management qualifications and relevant experience</t>
  </si>
  <si>
    <t>Organizational culture and/or leadership styles articulated</t>
  </si>
  <si>
    <t>Any advisors or mentors introduced with relevant credentials</t>
  </si>
  <si>
    <t>PRODUCTS &amp; SERVICES</t>
  </si>
  <si>
    <t>Features and benefits are clearly described</t>
  </si>
  <si>
    <t>Identifies the value proposition and competitive advantages</t>
  </si>
  <si>
    <t>Outlines barriers to entry for competitors</t>
  </si>
  <si>
    <t>Describes challenges in scaling up</t>
  </si>
  <si>
    <t xml:space="preserve">MARKETING &amp; SALES </t>
  </si>
  <si>
    <t>Describes a clear promotional strategy to reach target customers</t>
  </si>
  <si>
    <t>OPERATIONS</t>
  </si>
  <si>
    <t>FINANCIAL PLAN</t>
  </si>
  <si>
    <t>RISK ANALYSIS</t>
  </si>
  <si>
    <t>SUPPORTING DOCUMENTS</t>
  </si>
  <si>
    <t>Y = 1 point</t>
  </si>
  <si>
    <t>N = 0 points</t>
  </si>
  <si>
    <t>Describes the problem or need to be addressed</t>
  </si>
  <si>
    <t>SUBTOTAL RESEARCH (/8)</t>
  </si>
  <si>
    <t>SUBTOTAL MANAGEMENT (/5)</t>
  </si>
  <si>
    <t>SUBTOTAL PRODUCTS (/5)</t>
  </si>
  <si>
    <t>SUBTOTAL RISK (/5)</t>
  </si>
  <si>
    <t>Y</t>
  </si>
  <si>
    <t>SCORE</t>
  </si>
  <si>
    <t>EVALUATION RANGES</t>
  </si>
  <si>
    <t>Customer acquisition strategies are well-defined</t>
  </si>
  <si>
    <t>Key marketing tactics are specified and described</t>
  </si>
  <si>
    <t>Specifies sales channels and justifies them</t>
  </si>
  <si>
    <t>Processes for production and service delivery explained</t>
  </si>
  <si>
    <t>Key partnerships, suppliers and vendors identified and roles clarified</t>
  </si>
  <si>
    <t>Specific and measurable targets identified</t>
  </si>
  <si>
    <t>Timelines provided for achieving milestones</t>
  </si>
  <si>
    <t>2 years of projected income statements (profit and loss)</t>
  </si>
  <si>
    <t>2 year monthly cash flow projection</t>
  </si>
  <si>
    <t>Clear revenue streams demonstrated</t>
  </si>
  <si>
    <t>Source and use of funds breakdown provided</t>
  </si>
  <si>
    <t>Projections are consistent with other sections of the plan</t>
  </si>
  <si>
    <t>Key ratios, targets or metrics provided to evaluate financial performance</t>
  </si>
  <si>
    <t>Key risks facing the business listed</t>
  </si>
  <si>
    <t>Strategies for mitigating each risk explained in detail</t>
  </si>
  <si>
    <t>External risks considered outside of their control</t>
  </si>
  <si>
    <t>Contingency plans outlined in the face of challenges</t>
  </si>
  <si>
    <t>Takes a realistic view of risks and opportunities</t>
  </si>
  <si>
    <t>Application form completed properly and in full</t>
  </si>
  <si>
    <t>Applicant provided an up-to-date resume</t>
  </si>
  <si>
    <t>Applicant confirmed to be a registered Nisga'a citizen</t>
  </si>
  <si>
    <t>Company confirmed to be a 50% Nisga'a entity</t>
  </si>
  <si>
    <t>Vendor/service quotes provided</t>
  </si>
  <si>
    <t>Marketing allowance included in the budget with estimated return-on-investment</t>
  </si>
  <si>
    <t>Key metrics listed to measure advertising effectiveness</t>
  </si>
  <si>
    <t>Articulates the business vision + mission statements and core values</t>
  </si>
  <si>
    <t>Defines the legal operating structure (sole proprietorship, corporation, partnership, non-profit)</t>
  </si>
  <si>
    <t>Defines short-term and long-term business goals (financial + non-financial)</t>
  </si>
  <si>
    <t>Describes the industry, market size, growth trends, and general outlook</t>
  </si>
  <si>
    <t>Explains how their business will be differentiated from competition</t>
  </si>
  <si>
    <t>Provides credible data, sources, and research to support claims</t>
  </si>
  <si>
    <t>Articulates risks, challenges, and regulatory considerations</t>
  </si>
  <si>
    <t>Articulates a unique selling proposition (the key benefits or advantage to the customer)</t>
  </si>
  <si>
    <t>Provides history and the current status of the business or project</t>
  </si>
  <si>
    <t>Maybe/Partially = 0.5 points</t>
  </si>
  <si>
    <t>Describes target market (geographic region, best customer profile)</t>
  </si>
  <si>
    <t>A clear explanation of pricing model and strategy</t>
  </si>
  <si>
    <t>Positioning statement and key message articulated</t>
  </si>
  <si>
    <t>SUBTOTAL MARKETING (/7)</t>
  </si>
  <si>
    <t>SUBTOTAL OPERATIONS (/6)</t>
  </si>
  <si>
    <t>Physical location for business activities described</t>
  </si>
  <si>
    <t xml:space="preserve">Start up and/or operating costs are itemized </t>
  </si>
  <si>
    <t xml:space="preserve">Daily operations and workflow outlined </t>
  </si>
  <si>
    <t>Economic benefit = net profits + wages paid over 2 years</t>
  </si>
  <si>
    <t>POLICY DESCRIPTION</t>
  </si>
  <si>
    <t>Grant funds requested</t>
  </si>
  <si>
    <t>Net profits (Y1+Y2)</t>
  </si>
  <si>
    <t>Wages paid (Y1+Y2)</t>
  </si>
  <si>
    <t>Total economic benefits</t>
  </si>
  <si>
    <t>Economic benefit ratio</t>
  </si>
  <si>
    <t>Meets requirement?</t>
  </si>
  <si>
    <t>Rationale: to ensure NLG funds businesses which generate a positive return-on-investment, creates jobs and wealth, and holds grantees accountable</t>
  </si>
  <si>
    <t>For every $1 contributed by the Nisga'a Business Development Fund, $1 in economic benefit must be produced</t>
  </si>
  <si>
    <t>BONUS POINTS</t>
  </si>
  <si>
    <t>The business participates in community sponsorships and/or in-kind donations</t>
  </si>
  <si>
    <t>The business offers mentoring, training, or apprenticeship opportunities to Nisga'a citizens</t>
  </si>
  <si>
    <t>EXAMPLE SCENARIO: PASS</t>
  </si>
  <si>
    <t>EXAMPLE SCENARIO: FAIL</t>
  </si>
  <si>
    <t>Nisga'a citizens are employed by the business</t>
  </si>
  <si>
    <t>Business incorporation and/or tax documents provided</t>
  </si>
  <si>
    <t>SUBTOTAL DOCUMENTS (/7)</t>
  </si>
  <si>
    <t>Nisga'a business registry tier status confirmed</t>
  </si>
  <si>
    <t>SUBTOTAL DESCRIPTION (/8)</t>
  </si>
  <si>
    <t>Y/N/M</t>
  </si>
  <si>
    <t>29 points or less: rejection and referral to additional supports.</t>
  </si>
  <si>
    <t>40 - 49 points: solid plan but requires some minor adjustments before moving to approval.</t>
  </si>
  <si>
    <t>30 - 39 points: needs significant revisions and/or additions.</t>
  </si>
  <si>
    <t>Break even analysis included that shows a credible and realistic path to profitability</t>
  </si>
  <si>
    <t>COMMENTS FOR FOLLOW UP</t>
  </si>
  <si>
    <t>Individual/Business Application Form</t>
  </si>
  <si>
    <t>Name</t>
  </si>
  <si>
    <t>Nisga’a Citizenship Number</t>
  </si>
  <si>
    <t>Mailing Address</t>
  </si>
  <si>
    <t>Telephone Number</t>
  </si>
  <si>
    <t xml:space="preserve">Email Address </t>
  </si>
  <si>
    <t>Date of Birth</t>
  </si>
  <si>
    <t>Village Affiliation</t>
  </si>
  <si>
    <t>Application Information</t>
  </si>
  <si>
    <t>Business Information</t>
  </si>
  <si>
    <t>Business Name</t>
  </si>
  <si>
    <t>Business Address</t>
  </si>
  <si>
    <t>Business Number</t>
  </si>
  <si>
    <t>Previous NBDF Projects Approved for this Applicant/Business (If Applicable)</t>
  </si>
  <si>
    <t>Amount ($)</t>
  </si>
  <si>
    <t>Reporting Complete?</t>
  </si>
  <si>
    <r>
      <t xml:space="preserve">Percentage of Ownership of Applicant
</t>
    </r>
    <r>
      <rPr>
        <i/>
        <sz val="10"/>
        <color theme="1"/>
        <rFont val="Arial"/>
        <family val="2"/>
      </rPr>
      <t>Must be at least 51% to qualify</t>
    </r>
  </si>
  <si>
    <r>
      <t xml:space="preserve">Prior Funding Received?
</t>
    </r>
    <r>
      <rPr>
        <i/>
        <sz val="10"/>
        <color theme="1"/>
        <rFont val="Arial"/>
        <family val="2"/>
      </rPr>
      <t>Has the individual/business received funding through the Business Development Fund prior to this?</t>
    </r>
  </si>
  <si>
    <t>Project Overview</t>
  </si>
  <si>
    <t xml:space="preserve">Explain the rationale for undertaking the business project.
</t>
  </si>
  <si>
    <t>Project Timeline</t>
  </si>
  <si>
    <t>Forecasted Start Date:</t>
  </si>
  <si>
    <t>Forecasted Project Completion:</t>
  </si>
  <si>
    <t>Strategic Factors</t>
  </si>
  <si>
    <r>
      <t xml:space="preserve">Description or statement of how you will manage financial administration 
</t>
    </r>
    <r>
      <rPr>
        <i/>
        <sz val="10"/>
        <color theme="1"/>
        <rFont val="Arial"/>
        <family val="2"/>
      </rPr>
      <t>(e.g. bookkeeper, accounting firms, self-filing).</t>
    </r>
    <r>
      <rPr>
        <b/>
        <sz val="10"/>
        <color theme="1"/>
        <rFont val="Arial"/>
        <family val="2"/>
      </rPr>
      <t xml:space="preserve">
</t>
    </r>
  </si>
  <si>
    <t xml:space="preserve">How does this business contribute to the revitalization or continuation of Nisga’a cultural values?
</t>
  </si>
  <si>
    <t xml:space="preserve">How will this business have positive outcomes for the environment? 
</t>
  </si>
  <si>
    <t xml:space="preserve">How will this business impact or support Nisga’a citizens, including youth, elders or families?
</t>
  </si>
  <si>
    <t>Mandatory Key Deliverables</t>
  </si>
  <si>
    <t>Position:</t>
  </si>
  <si>
    <t>Existing Positions</t>
  </si>
  <si>
    <t>Average Hours Of Employment Per Week</t>
  </si>
  <si>
    <t>Total Months Employed Per Year</t>
  </si>
  <si>
    <r>
      <t xml:space="preserve">Permanent Full Time Jobs
</t>
    </r>
    <r>
      <rPr>
        <i/>
        <sz val="10"/>
        <color theme="1"/>
        <rFont val="Arial"/>
        <family val="2"/>
      </rPr>
      <t>(30+ hours/week)</t>
    </r>
  </si>
  <si>
    <t xml:space="preserve">Permanent Part-Time Jobs
</t>
  </si>
  <si>
    <t xml:space="preserve">Permanent Seasonal Jobs
</t>
  </si>
  <si>
    <t>Current Employment (Baseline)</t>
  </si>
  <si>
    <t>New Employment</t>
  </si>
  <si>
    <r>
      <t xml:space="preserve">Permanent Full Time Jobs
</t>
    </r>
    <r>
      <rPr>
        <i/>
        <sz val="10"/>
        <color theme="1"/>
        <rFont val="Arial"/>
        <family val="2"/>
      </rPr>
      <t>(35+ hours/week &amp; 12 months/year)</t>
    </r>
  </si>
  <si>
    <r>
      <t xml:space="preserve">Permanent Part-Time Jobs
</t>
    </r>
    <r>
      <rPr>
        <i/>
        <sz val="10"/>
        <color theme="1"/>
        <rFont val="Arial"/>
        <family val="2"/>
      </rPr>
      <t>(0+ hours/week &amp; 12 months/year)</t>
    </r>
  </si>
  <si>
    <r>
      <t xml:space="preserve">Permanent Seasonal Jobs
</t>
    </r>
    <r>
      <rPr>
        <i/>
        <sz val="10"/>
        <color theme="1"/>
        <rFont val="Arial"/>
        <family val="2"/>
      </rPr>
      <t>(0+ hours/week &amp; 0+ months/year)</t>
    </r>
  </si>
  <si>
    <t>Positions
/ Title</t>
  </si>
  <si>
    <r>
      <t xml:space="preserve">Temporary Jobs
</t>
    </r>
    <r>
      <rPr>
        <i/>
        <sz val="10"/>
        <color theme="1"/>
        <rFont val="Arial"/>
        <family val="2"/>
      </rPr>
      <t>(construction/consulting)</t>
    </r>
  </si>
  <si>
    <t>Revenue Generation</t>
  </si>
  <si>
    <t>What will you be measuring?</t>
  </si>
  <si>
    <t>Current Measurement</t>
  </si>
  <si>
    <t>Year 1 Projection</t>
  </si>
  <si>
    <t>Year 2 Projection</t>
  </si>
  <si>
    <t>Describe how the project will result in an increase in the area you’ve chosen</t>
  </si>
  <si>
    <t>Describe how the applicant will track this information to ensure the accuracy of this deliverable</t>
  </si>
  <si>
    <t>Performance Indicator 1</t>
  </si>
  <si>
    <t>Current Annual Revenue</t>
  </si>
  <si>
    <t>Describe how the completion of this project influences your revenue projections</t>
  </si>
  <si>
    <r>
      <t xml:space="preserve">Increased Revenue Expected Over Two years
</t>
    </r>
    <r>
      <rPr>
        <i/>
        <sz val="10"/>
        <color theme="1"/>
        <rFont val="Arial"/>
        <family val="2"/>
      </rPr>
      <t>The sum of the project revenues for the two years after the investment, minus two times the current annual revenue.</t>
    </r>
  </si>
  <si>
    <t>Additional Key Deliverables</t>
  </si>
  <si>
    <t>Performance Indicator 2</t>
  </si>
  <si>
    <t>Project Budget, Funding Request, and Funding %</t>
  </si>
  <si>
    <t>Eligible Project Budget</t>
  </si>
  <si>
    <t>Funding Request (grant)</t>
  </si>
  <si>
    <t>Requested Funding %</t>
  </si>
  <si>
    <t>Declaration/Authorized Signatory</t>
  </si>
  <si>
    <t xml:space="preserve">signed agreement are at the sole risk of the Applicant and any such costs may be considered ineligible for reimbursement. </t>
  </si>
  <si>
    <t>necessary to complete the assessment of the project outlined in this application.</t>
  </si>
  <si>
    <t xml:space="preserve">the handling of this information under the Personal Information Protection and Electronic Documents Act (PIPEDA) and/or the Privacy Act) for statistical, research and </t>
  </si>
  <si>
    <t>evaluation purposes for Nisg̱a’a Lisims Government.</t>
  </si>
  <si>
    <t xml:space="preserve">- I (We) certify that I am (we are) of Nisga’a Ancestry. </t>
  </si>
  <si>
    <t>- I (We) understand that Nisga’a Lisims Government has the right to discard incomplete applications</t>
  </si>
  <si>
    <t xml:space="preserve">- I (We) confirm that the information in this application is accurate and complete, and that the project proposal, including plans and budgets, is fairly presented. </t>
  </si>
  <si>
    <t>- I (We) agree to enter into an agreement with Nisga’a Lisims Government prior to commencing the project. Project costs incurred by the applicant in the absence of a</t>
  </si>
  <si>
    <t xml:space="preserve">- I agree that once the project is approved any change to the project proposal will have to be approved by Nisga’a Lisims Government. </t>
  </si>
  <si>
    <t xml:space="preserve">- I also agree to submit reporting materials as required by Nisga’a Lisims Government. </t>
  </si>
  <si>
    <t xml:space="preserve">- I agree to acknowledge funding by Nisga’a Lisims Government, where applicable. </t>
  </si>
  <si>
    <t xml:space="preserve">- I (We) authorize duly appointed representatives of Nisg̱a’a Lisims Government to obtain from and share with persons or organizations, public or private, any information </t>
  </si>
  <si>
    <t xml:space="preserve">- I (We) consent to Nisg̱a’a Lisims Government sharing my (our) name(s), phone number, and email address with third party service providers (who are required to safeguard </t>
  </si>
  <si>
    <t>Signature:</t>
  </si>
  <si>
    <t>Print Name:</t>
  </si>
  <si>
    <t>Position/Title:</t>
  </si>
  <si>
    <t>Date:</t>
  </si>
  <si>
    <t>Complete applications (with all required attachments) should be provided electronically to Nisga’a Lisims Government by email to nisgaabusinessdevfund@nisgaanation.ca</t>
  </si>
  <si>
    <t>Startup Costs | Sources &amp; Uses</t>
  </si>
  <si>
    <t>Capital Sources</t>
  </si>
  <si>
    <t>Capital Uses</t>
  </si>
  <si>
    <t>NBD Funding</t>
  </si>
  <si>
    <t>Total Debt Required</t>
  </si>
  <si>
    <t>Applicant Equity</t>
  </si>
  <si>
    <t>Other (ie. Family &amp; Friends)</t>
  </si>
  <si>
    <t>Total Sources</t>
  </si>
  <si>
    <t>Item 1</t>
  </si>
  <si>
    <t>Item 2</t>
  </si>
  <si>
    <t>[…]</t>
  </si>
  <si>
    <t>Applicant Must Provide A Minimum 10.0% Contribution Of Total Project Costs</t>
  </si>
  <si>
    <t>Total Amount Of The Project Must Equal The Total Amount Of Financing Proposed From All Sources Combined</t>
  </si>
  <si>
    <t>Start Date Entered</t>
  </si>
  <si>
    <t>Monthly Cash Flow</t>
  </si>
  <si>
    <t>Revenue</t>
  </si>
  <si>
    <t>Revenue #1</t>
  </si>
  <si>
    <t>Revenue #2</t>
  </si>
  <si>
    <t>Revenue #3</t>
  </si>
  <si>
    <t>Revenue #4</t>
  </si>
  <si>
    <t>Revenue #5</t>
  </si>
  <si>
    <t>Total Revenue</t>
  </si>
  <si>
    <t>Fixed Costs</t>
  </si>
  <si>
    <t>Fixed Cost #3</t>
  </si>
  <si>
    <t>Fixed Cost #4</t>
  </si>
  <si>
    <t>Fixed Cost #5</t>
  </si>
  <si>
    <t>Total Fixed Cost</t>
  </si>
  <si>
    <t>Variable Cost #2</t>
  </si>
  <si>
    <t>Variable Cost #3</t>
  </si>
  <si>
    <t>Variable Cost #4</t>
  </si>
  <si>
    <t>Variable Cost #5</t>
  </si>
  <si>
    <t>Variable Costs</t>
  </si>
  <si>
    <t>Costs</t>
  </si>
  <si>
    <t>Total Cost</t>
  </si>
  <si>
    <t>Net Profit</t>
  </si>
  <si>
    <t>Total Startup Cost</t>
  </si>
  <si>
    <t>Breakeven Date</t>
  </si>
  <si>
    <t>Cumulative Profit</t>
  </si>
  <si>
    <t>Rent</t>
  </si>
  <si>
    <t>Insurance</t>
  </si>
  <si>
    <t>Wages</t>
  </si>
  <si>
    <t>Fixed Cost #6</t>
  </si>
  <si>
    <t>Fixed Cost #7</t>
  </si>
  <si>
    <t>Fixed Cost #8</t>
  </si>
  <si>
    <t>Fixed Cost #9</t>
  </si>
  <si>
    <t>Fixed Cost #10</t>
  </si>
  <si>
    <t>Variable Cost #6</t>
  </si>
  <si>
    <t>Variable Cost #7</t>
  </si>
  <si>
    <t>Variable Cost #8</t>
  </si>
  <si>
    <t>Variable Cost #9</t>
  </si>
  <si>
    <t>Variable Cost #10</t>
  </si>
  <si>
    <t>Revenue #6</t>
  </si>
  <si>
    <t>Revenue #7</t>
  </si>
  <si>
    <t>Revenue #8</t>
  </si>
  <si>
    <t>Revenue #9</t>
  </si>
  <si>
    <t>Revenue #10</t>
  </si>
  <si>
    <t>Application Evaluation Checklist</t>
  </si>
  <si>
    <t>Marketing Budget</t>
  </si>
  <si>
    <t>Total</t>
  </si>
  <si>
    <t>Total Variable Cost</t>
  </si>
  <si>
    <t>Applicant equity exceeds 10.0% of capital sources</t>
  </si>
  <si>
    <t>SUBTOTAL FINANCIALS (/9)</t>
  </si>
  <si>
    <t>TOTAL (/60)</t>
  </si>
  <si>
    <t>50 - 60 points: excellent plan with strong potential for success. Ready to proceed to approval.</t>
  </si>
  <si>
    <t xml:space="preserve">Identify two additional deliverables related to the project. These must be quantitative, and the applicant will be required to report on these after the completion of the project.
</t>
  </si>
  <si>
    <t>Requirements Met</t>
  </si>
  <si>
    <t>Are you applying for any other government programs for financial assistance for your business?</t>
  </si>
  <si>
    <t xml:space="preserve">Do you, or your business owe money to the Government of Canada or Province of British Columbia? 
</t>
  </si>
  <si>
    <t xml:space="preserve">Please indicate to which agency. (i.e. Revenue Canada, Ministry of Finance for BC) </t>
  </si>
  <si>
    <t>Have you personally made any financial commitments for this business?</t>
  </si>
  <si>
    <r>
      <t xml:space="preserve">Do you, or your business, owe money to the Nisga’a Nation? 
</t>
    </r>
    <r>
      <rPr>
        <i/>
        <sz val="10"/>
        <color theme="1"/>
        <rFont val="Arial"/>
        <family val="2"/>
      </rPr>
      <t>(Please check with the NLG accounting department for verification purposes). Includes: debts; Fishers loans; Economic Development loans; and outstanding fines (in relation to violation to Nisga’a Law).</t>
    </r>
  </si>
  <si>
    <t>Please describe</t>
  </si>
  <si>
    <t>Please specify amount owed</t>
  </si>
  <si>
    <t>NLG Will consider this as your equity stake in the business, please describe</t>
  </si>
  <si>
    <r>
      <t xml:space="preserve">Note: Dropdowns are denoted by </t>
    </r>
    <r>
      <rPr>
        <b/>
        <i/>
        <u/>
        <sz val="10"/>
        <color theme="8"/>
        <rFont val="Arial"/>
        <family val="2"/>
      </rPr>
      <t>purple</t>
    </r>
    <r>
      <rPr>
        <b/>
        <i/>
        <sz val="10"/>
        <color theme="1"/>
        <rFont val="Arial"/>
        <family val="2"/>
      </rPr>
      <t xml:space="preserve"> highlighted cells.</t>
    </r>
  </si>
  <si>
    <t>Basic Quantitative Checks</t>
  </si>
  <si>
    <t>Amount</t>
  </si>
  <si>
    <t>%</t>
  </si>
  <si>
    <t>Funding Terms (ie. Grant, Loan, etc.)</t>
  </si>
  <si>
    <t>Funding Confirmation (Approval Letter Attached &amp; Date)</t>
  </si>
  <si>
    <t>Total Uses</t>
  </si>
  <si>
    <t>Spending Category</t>
  </si>
  <si>
    <t>Revenue #11</t>
  </si>
  <si>
    <t>Revenue #12</t>
  </si>
  <si>
    <t>Fixed Cost #11</t>
  </si>
  <si>
    <t>Fixed Cost #12</t>
  </si>
  <si>
    <t>Variable Cost #11</t>
  </si>
  <si>
    <t>Variable Cost #12</t>
  </si>
  <si>
    <t>Application Evaluation</t>
  </si>
  <si>
    <t>Year Approved</t>
  </si>
  <si>
    <t>Export Data</t>
  </si>
  <si>
    <t>Initiant:</t>
  </si>
  <si>
    <t>Nature of Correspondence:</t>
  </si>
  <si>
    <t>Case Notes to Follow Up:</t>
  </si>
  <si>
    <t>Applicant</t>
  </si>
  <si>
    <t>(ie. business name_funding requested_application date)</t>
  </si>
  <si>
    <t>ID Key:</t>
  </si>
  <si>
    <t>What would you do if you were not granted your funding request?</t>
  </si>
  <si>
    <t>Other: please describe</t>
  </si>
  <si>
    <t>Please Describe</t>
  </si>
  <si>
    <t>Metric</t>
  </si>
  <si>
    <t>Original Application</t>
  </si>
  <si>
    <t>At Year 2</t>
  </si>
  <si>
    <t>Variance</t>
  </si>
  <si>
    <t>Applicant Name</t>
  </si>
  <si>
    <t>Citizenship Number</t>
  </si>
  <si>
    <t>Start Date</t>
  </si>
  <si>
    <t>Full-Time Jobs Created</t>
  </si>
  <si>
    <t>Part-Time Jobs Created</t>
  </si>
  <si>
    <t>Seasonal Jobs Created</t>
  </si>
  <si>
    <t>Temporary Jobs Created</t>
  </si>
  <si>
    <t>Total Project Costs</t>
  </si>
  <si>
    <t>Increased Revenue (Y1-Current)</t>
  </si>
  <si>
    <t>Increased Revenue (Y2-Current)</t>
  </si>
  <si>
    <t>PLEASE PROCEED TO ADDITIONAL REQUIREMENTS TAB</t>
  </si>
  <si>
    <t>Total Items</t>
  </si>
  <si>
    <t>Quote Provided</t>
  </si>
  <si>
    <t>Please provide quotes for all capital uses listed as follows, and check the box once complete.</t>
  </si>
  <si>
    <t>Quotes Provided</t>
  </si>
  <si>
    <t>Completion</t>
  </si>
  <si>
    <t>Additional Question</t>
  </si>
  <si>
    <t xml:space="preserve">Gross Profit Margin
</t>
  </si>
  <si>
    <t xml:space="preserve">Wage Growth
</t>
  </si>
  <si>
    <t xml:space="preserve">Revenue per Employee
</t>
  </si>
  <si>
    <t>How do you plan to reinvest your business income in the next 2 years?</t>
  </si>
  <si>
    <t>ERROR: Please confirm Applicant Equity is 10% of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</si>
</sst>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164" formatCode="m/d/yyyy;;&quot;–&quot;;@"/>
    <numFmt numFmtId="165" formatCode="#,##0;\(#,##0\);&quot;–&quot;;@"/>
    <numFmt numFmtId="166" formatCode="&quot;$&quot;#,##0;\(&quot;$&quot;#,##0\);&quot;–&quot;;@"/>
    <numFmt numFmtId="167" formatCode="#,##0.0%;\(#,##0.0%\);&quot;–&quot;;@"/>
    <numFmt numFmtId="168" formatCode="mmm\-yy;&quot;n/a&quot;;&quot;–&quot;;@"/>
    <numFmt numFmtId="169" formatCode="0.00\x;\(0.00\x\);&quot;–&quot;"/>
    <numFmt numFmtId="170" formatCode="&quot;$&quot;#,##0.00;\(&quot;$&quot;#,##0.00\);&quot;–&quot;"/>
    <numFmt numFmtId="171" formatCode="&quot;$&quot;#,##0;\(&quot;$&quot;#,##0\);&quot;–&quot;"/>
    <numFmt numFmtId="172" formatCode="#,##0;\(#,##0\);&quot;–&quot;"/>
    <numFmt numFmtId="173" formatCode="m/d/yyyy;@"/>
    <numFmt numFmtId="174" formatCode="m/d/yyyy;\-;\-"/>
    <numFmt numFmtId="175" formatCode="#,##0\ &quot;month behind&quot;;#,##0\ &quot;month ahead&quot;;&quot;On Schedule&quot;"/>
    <numFmt numFmtId="176" formatCode="\+#,##0;\(#,##0\);&quot;–&quot;"/>
    <numFmt numFmtId="177" formatCode="\+&quot;$&quot;#,##0;\(&quot;$&quot;#,##0\);&quot;–&quot;"/>
    <numFmt numFmtId="178" formatCode="#,##0%;\(#,##0%\);&quot;–&quot;"/>
  </numFmts>
  <fonts count="18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Aptos Narrow"/>
      <family val="2"/>
      <scheme val="minor"/>
    </font>
    <font>
      <i/>
      <u/>
      <sz val="10"/>
      <color theme="1"/>
      <name val="Arial"/>
      <family val="2"/>
    </font>
    <font>
      <b/>
      <i/>
      <u/>
      <sz val="10"/>
      <color theme="8"/>
      <name val="Arial"/>
      <family val="2"/>
    </font>
    <font>
      <b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fgColor rgb="FF000000"/>
        <bgColor rgb="FFFFFFFF"/>
      </patternFill>
    </fill>
    <fill>
      <patternFill patternType="solid">
        <fgColor rgb="FFFAECF9"/>
        <bgColor indexed="64"/>
      </patternFill>
    </fill>
    <fill>
      <patternFill patternType="solid">
        <fgColor rgb="FFDAE9F8"/>
        <bgColor rgb="FF000000"/>
      </patternFill>
    </fill>
    <fill>
      <patternFill patternType="solid">
        <fgColor rgb="FFFAECF9"/>
        <bgColor rgb="FF000000"/>
      </patternFill>
    </fill>
    <fill>
      <patternFill patternType="solid">
        <fgColor rgb="FFC00000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/>
    <xf numFmtId="0" fontId="3" fillId="2" borderId="0" xfId="0" applyFont="1" applyFill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indent="2"/>
    </xf>
    <xf numFmtId="0" fontId="5" fillId="3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4" borderId="0" xfId="0" applyFont="1" applyFill="1" applyAlignment="1">
      <alignment horizontal="left" vertical="top"/>
    </xf>
    <xf numFmtId="0" fontId="10" fillId="4" borderId="0" xfId="0" applyFont="1" applyFill="1" applyAlignment="1">
      <alignment vertical="top" wrapText="1"/>
    </xf>
    <xf numFmtId="0" fontId="11" fillId="4" borderId="0" xfId="0" applyFont="1" applyFill="1" applyAlignment="1">
      <alignment vertical="top"/>
    </xf>
    <xf numFmtId="0" fontId="9" fillId="0" borderId="0" xfId="0" applyFont="1" applyAlignment="1">
      <alignment vertical="top" wrapText="1"/>
    </xf>
    <xf numFmtId="0" fontId="5" fillId="3" borderId="7" xfId="0" applyFont="1" applyFill="1" applyBorder="1" applyAlignment="1">
      <alignment wrapText="1"/>
    </xf>
    <xf numFmtId="0" fontId="5" fillId="3" borderId="11" xfId="0" applyFont="1" applyFill="1" applyBorder="1" applyAlignment="1">
      <alignment vertical="center" wrapText="1"/>
    </xf>
    <xf numFmtId="166" fontId="12" fillId="5" borderId="7" xfId="0" applyNumberFormat="1" applyFont="1" applyFill="1" applyBorder="1" applyAlignment="1">
      <alignment horizontal="left" vertical="top"/>
    </xf>
    <xf numFmtId="0" fontId="5" fillId="6" borderId="7" xfId="0" applyFont="1" applyFill="1" applyBorder="1" applyAlignment="1">
      <alignment vertical="center" wrapText="1"/>
    </xf>
    <xf numFmtId="0" fontId="10" fillId="4" borderId="0" xfId="0" applyFont="1" applyFill="1" applyAlignment="1">
      <alignment vertical="top"/>
    </xf>
    <xf numFmtId="0" fontId="10" fillId="4" borderId="0" xfId="0" applyFont="1" applyFill="1"/>
    <xf numFmtId="0" fontId="3" fillId="5" borderId="0" xfId="0" applyFont="1" applyFill="1"/>
    <xf numFmtId="0" fontId="5" fillId="5" borderId="0" xfId="0" applyFont="1" applyFill="1"/>
    <xf numFmtId="166" fontId="5" fillId="5" borderId="0" xfId="0" applyNumberFormat="1" applyFont="1" applyFill="1"/>
    <xf numFmtId="167" fontId="3" fillId="0" borderId="0" xfId="0" applyNumberFormat="1" applyFont="1" applyAlignment="1">
      <alignment horizontal="right"/>
    </xf>
    <xf numFmtId="167" fontId="5" fillId="5" borderId="0" xfId="0" applyNumberFormat="1" applyFont="1" applyFill="1" applyAlignment="1">
      <alignment horizontal="right"/>
    </xf>
    <xf numFmtId="168" fontId="10" fillId="4" borderId="0" xfId="0" applyNumberFormat="1" applyFont="1" applyFill="1"/>
    <xf numFmtId="0" fontId="13" fillId="5" borderId="0" xfId="0" applyFont="1" applyFill="1"/>
    <xf numFmtId="0" fontId="10" fillId="8" borderId="0" xfId="0" applyFont="1" applyFill="1"/>
    <xf numFmtId="168" fontId="10" fillId="8" borderId="0" xfId="0" applyNumberFormat="1" applyFont="1" applyFill="1"/>
    <xf numFmtId="0" fontId="3" fillId="8" borderId="0" xfId="0" applyFont="1" applyFill="1"/>
    <xf numFmtId="0" fontId="13" fillId="2" borderId="0" xfId="0" applyFont="1" applyFill="1"/>
    <xf numFmtId="166" fontId="5" fillId="2" borderId="0" xfId="0" applyNumberFormat="1" applyFont="1" applyFill="1"/>
    <xf numFmtId="0" fontId="8" fillId="0" borderId="0" xfId="0" applyFont="1"/>
    <xf numFmtId="166" fontId="8" fillId="0" borderId="0" xfId="0" applyNumberFormat="1" applyFont="1"/>
    <xf numFmtId="168" fontId="8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11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/>
    <xf numFmtId="0" fontId="9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166" fontId="5" fillId="0" borderId="0" xfId="0" applyNumberFormat="1" applyFont="1" applyAlignment="1">
      <alignment horizontal="right"/>
    </xf>
    <xf numFmtId="166" fontId="5" fillId="5" borderId="0" xfId="0" applyNumberFormat="1" applyFont="1" applyFill="1" applyAlignment="1">
      <alignment horizontal="right"/>
    </xf>
    <xf numFmtId="166" fontId="5" fillId="2" borderId="0" xfId="0" applyNumberFormat="1" applyFont="1" applyFill="1" applyAlignment="1">
      <alignment horizontal="right"/>
    </xf>
    <xf numFmtId="166" fontId="13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 vertical="top"/>
    </xf>
    <xf numFmtId="166" fontId="5" fillId="0" borderId="1" xfId="0" applyNumberFormat="1" applyFont="1" applyBorder="1" applyAlignment="1">
      <alignment horizontal="right" vertical="top"/>
    </xf>
    <xf numFmtId="166" fontId="10" fillId="4" borderId="0" xfId="0" applyNumberFormat="1" applyFont="1" applyFill="1" applyAlignment="1">
      <alignment horizontal="right"/>
    </xf>
    <xf numFmtId="166" fontId="10" fillId="8" borderId="0" xfId="0" applyNumberFormat="1" applyFont="1" applyFill="1" applyAlignment="1">
      <alignment horizontal="right"/>
    </xf>
    <xf numFmtId="166" fontId="9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/>
    <xf numFmtId="0" fontId="13" fillId="7" borderId="0" xfId="0" applyFont="1" applyFill="1" applyAlignment="1">
      <alignment horizontal="left"/>
    </xf>
    <xf numFmtId="0" fontId="2" fillId="2" borderId="0" xfId="0" applyFont="1" applyFill="1"/>
    <xf numFmtId="0" fontId="11" fillId="4" borderId="0" xfId="0" applyFont="1" applyFill="1"/>
    <xf numFmtId="0" fontId="2" fillId="0" borderId="0" xfId="0" applyFont="1" applyAlignment="1">
      <alignment horizontal="left"/>
    </xf>
    <xf numFmtId="170" fontId="2" fillId="0" borderId="0" xfId="1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13" fillId="3" borderId="0" xfId="0" applyFont="1" applyFill="1"/>
    <xf numFmtId="0" fontId="12" fillId="3" borderId="0" xfId="0" applyFont="1" applyFill="1"/>
    <xf numFmtId="169" fontId="2" fillId="9" borderId="0" xfId="0" applyNumberFormat="1" applyFont="1" applyFill="1" applyAlignment="1">
      <alignment horizontal="center"/>
    </xf>
    <xf numFmtId="0" fontId="3" fillId="10" borderId="0" xfId="0" applyFont="1" applyFill="1" applyAlignment="1">
      <alignment horizontal="left"/>
    </xf>
    <xf numFmtId="0" fontId="3" fillId="10" borderId="0" xfId="0" applyFont="1" applyFill="1"/>
    <xf numFmtId="0" fontId="8" fillId="3" borderId="7" xfId="0" applyFont="1" applyFill="1" applyBorder="1" applyAlignment="1">
      <alignment vertical="center" wrapText="1"/>
    </xf>
    <xf numFmtId="0" fontId="5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5" fillId="3" borderId="8" xfId="0" applyFont="1" applyFill="1" applyBorder="1" applyAlignment="1">
      <alignment vertical="center" wrapText="1"/>
    </xf>
    <xf numFmtId="168" fontId="0" fillId="0" borderId="0" xfId="0" applyNumberFormat="1"/>
    <xf numFmtId="0" fontId="10" fillId="4" borderId="0" xfId="0" applyFont="1" applyFill="1" applyAlignment="1">
      <alignment horizontal="right"/>
    </xf>
    <xf numFmtId="0" fontId="10" fillId="4" borderId="0" xfId="0" applyFont="1" applyFill="1" applyAlignment="1">
      <alignment horizontal="left"/>
    </xf>
    <xf numFmtId="0" fontId="1" fillId="0" borderId="0" xfId="0" applyFont="1"/>
    <xf numFmtId="0" fontId="13" fillId="12" borderId="17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vertical="top"/>
      <protection locked="0"/>
    </xf>
    <xf numFmtId="0" fontId="7" fillId="11" borderId="7" xfId="0" applyFont="1" applyFill="1" applyBorder="1" applyAlignment="1" applyProtection="1">
      <alignment vertical="top"/>
      <protection locked="0"/>
    </xf>
    <xf numFmtId="167" fontId="7" fillId="0" borderId="7" xfId="0" applyNumberFormat="1" applyFont="1" applyBorder="1" applyAlignment="1" applyProtection="1">
      <alignment horizontal="left" vertical="top"/>
      <protection locked="0"/>
    </xf>
    <xf numFmtId="166" fontId="7" fillId="0" borderId="7" xfId="0" applyNumberFormat="1" applyFont="1" applyBorder="1" applyAlignment="1" applyProtection="1">
      <alignment horizontal="left" vertical="top"/>
      <protection locked="0"/>
    </xf>
    <xf numFmtId="168" fontId="7" fillId="13" borderId="6" xfId="0" applyNumberFormat="1" applyFont="1" applyFill="1" applyBorder="1" applyAlignment="1" applyProtection="1">
      <alignment horizontal="left" vertical="top"/>
      <protection locked="0"/>
    </xf>
    <xf numFmtId="168" fontId="7" fillId="11" borderId="11" xfId="0" applyNumberFormat="1" applyFont="1" applyFill="1" applyBorder="1" applyAlignment="1" applyProtection="1">
      <alignment horizontal="left" vertical="top"/>
      <protection locked="0"/>
    </xf>
    <xf numFmtId="165" fontId="7" fillId="0" borderId="7" xfId="0" applyNumberFormat="1" applyFont="1" applyBorder="1" applyAlignment="1" applyProtection="1">
      <alignment horizontal="center" vertical="top"/>
      <protection locked="0"/>
    </xf>
    <xf numFmtId="164" fontId="7" fillId="0" borderId="7" xfId="0" applyNumberFormat="1" applyFont="1" applyBorder="1" applyAlignment="1" applyProtection="1">
      <alignment vertical="top"/>
      <protection locked="0"/>
    </xf>
    <xf numFmtId="165" fontId="7" fillId="0" borderId="7" xfId="0" applyNumberFormat="1" applyFont="1" applyBorder="1" applyAlignment="1" applyProtection="1">
      <alignment horizontal="left" vertical="top"/>
      <protection locked="0"/>
    </xf>
    <xf numFmtId="166" fontId="7" fillId="0" borderId="7" xfId="0" applyNumberFormat="1" applyFont="1" applyBorder="1" applyAlignment="1" applyProtection="1">
      <alignment vertical="top"/>
      <protection locked="0"/>
    </xf>
    <xf numFmtId="166" fontId="7" fillId="11" borderId="6" xfId="0" applyNumberFormat="1" applyFont="1" applyFill="1" applyBorder="1" applyAlignment="1" applyProtection="1">
      <alignment vertical="top"/>
      <protection locked="0"/>
    </xf>
    <xf numFmtId="0" fontId="7" fillId="0" borderId="6" xfId="0" applyFont="1" applyBorder="1" applyProtection="1">
      <protection locked="0"/>
    </xf>
    <xf numFmtId="0" fontId="7" fillId="0" borderId="16" xfId="0" applyFont="1" applyBorder="1" applyProtection="1">
      <protection locked="0"/>
    </xf>
    <xf numFmtId="166" fontId="7" fillId="0" borderId="6" xfId="0" applyNumberFormat="1" applyFont="1" applyBorder="1" applyProtection="1">
      <protection locked="0"/>
    </xf>
    <xf numFmtId="166" fontId="12" fillId="0" borderId="6" xfId="0" applyNumberFormat="1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5" fillId="0" borderId="25" xfId="0" applyFont="1" applyBorder="1"/>
    <xf numFmtId="0" fontId="5" fillId="0" borderId="24" xfId="0" applyFont="1" applyBorder="1" applyAlignment="1">
      <alignment horizontal="left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2" borderId="6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171" fontId="7" fillId="0" borderId="6" xfId="0" applyNumberFormat="1" applyFont="1" applyBorder="1" applyAlignment="1" applyProtection="1">
      <alignment horizontal="left"/>
      <protection locked="0"/>
    </xf>
    <xf numFmtId="172" fontId="7" fillId="0" borderId="6" xfId="0" applyNumberFormat="1" applyFont="1" applyBorder="1" applyAlignment="1" applyProtection="1">
      <alignment horizontal="left"/>
      <protection locked="0"/>
    </xf>
    <xf numFmtId="174" fontId="7" fillId="0" borderId="6" xfId="0" applyNumberFormat="1" applyFont="1" applyBorder="1" applyAlignment="1" applyProtection="1">
      <alignment horizontal="left"/>
      <protection locked="0"/>
    </xf>
    <xf numFmtId="173" fontId="1" fillId="0" borderId="0" xfId="0" applyNumberFormat="1" applyFont="1" applyAlignment="1">
      <alignment horizontal="left"/>
    </xf>
    <xf numFmtId="172" fontId="1" fillId="0" borderId="0" xfId="0" applyNumberFormat="1" applyFont="1" applyAlignment="1">
      <alignment horizontal="left"/>
    </xf>
    <xf numFmtId="175" fontId="1" fillId="0" borderId="0" xfId="0" applyNumberFormat="1" applyFont="1" applyAlignment="1">
      <alignment horizontal="left"/>
    </xf>
    <xf numFmtId="176" fontId="1" fillId="0" borderId="0" xfId="0" applyNumberFormat="1" applyFont="1" applyAlignment="1">
      <alignment horizontal="left"/>
    </xf>
    <xf numFmtId="177" fontId="1" fillId="0" borderId="0" xfId="0" applyNumberFormat="1" applyFont="1" applyAlignment="1">
      <alignment horizontal="left"/>
    </xf>
    <xf numFmtId="171" fontId="1" fillId="0" borderId="0" xfId="0" applyNumberFormat="1" applyFont="1" applyAlignment="1">
      <alignment horizontal="left"/>
    </xf>
    <xf numFmtId="172" fontId="1" fillId="0" borderId="0" xfId="0" applyNumberFormat="1" applyFont="1"/>
    <xf numFmtId="171" fontId="5" fillId="0" borderId="0" xfId="0" applyNumberFormat="1" applyFont="1"/>
    <xf numFmtId="171" fontId="1" fillId="0" borderId="0" xfId="0" applyNumberFormat="1" applyFont="1"/>
    <xf numFmtId="0" fontId="1" fillId="2" borderId="0" xfId="0" applyFont="1" applyFill="1"/>
    <xf numFmtId="172" fontId="5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0" fillId="0" borderId="0" xfId="0" applyFont="1" applyAlignment="1">
      <alignment horizontal="centerContinuous"/>
    </xf>
    <xf numFmtId="165" fontId="13" fillId="0" borderId="0" xfId="0" applyNumberFormat="1" applyFont="1" applyAlignment="1">
      <alignment horizontal="left" vertical="top"/>
    </xf>
    <xf numFmtId="166" fontId="12" fillId="0" borderId="0" xfId="0" applyNumberFormat="1" applyFont="1" applyAlignment="1">
      <alignment horizontal="center" vertical="top"/>
    </xf>
    <xf numFmtId="0" fontId="1" fillId="0" borderId="0" xfId="0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5" borderId="0" xfId="0" applyFont="1" applyFill="1" applyAlignment="1">
      <alignment horizontal="centerContinuous"/>
    </xf>
    <xf numFmtId="0" fontId="9" fillId="0" borderId="0" xfId="0" applyFont="1"/>
    <xf numFmtId="0" fontId="10" fillId="4" borderId="0" xfId="0" applyFont="1" applyFill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4" borderId="0" xfId="0" applyFont="1" applyFill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172" fontId="13" fillId="2" borderId="0" xfId="0" applyNumberFormat="1" applyFont="1" applyFill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178" fontId="5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10" borderId="0" xfId="0" applyFont="1" applyFill="1"/>
    <xf numFmtId="0" fontId="10" fillId="4" borderId="29" xfId="0" applyFont="1" applyFill="1" applyBorder="1" applyAlignment="1">
      <alignment vertical="center" wrapText="1"/>
    </xf>
    <xf numFmtId="0" fontId="10" fillId="4" borderId="30" xfId="0" applyFont="1" applyFill="1" applyBorder="1" applyAlignment="1">
      <alignment vertical="center" wrapText="1"/>
    </xf>
    <xf numFmtId="0" fontId="10" fillId="4" borderId="31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vertical="center" wrapText="1"/>
    </xf>
    <xf numFmtId="0" fontId="7" fillId="0" borderId="8" xfId="0" applyFont="1" applyBorder="1" applyAlignment="1" applyProtection="1">
      <alignment vertical="top"/>
      <protection locked="0"/>
    </xf>
    <xf numFmtId="0" fontId="7" fillId="0" borderId="9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11" borderId="8" xfId="0" applyFont="1" applyFill="1" applyBorder="1" applyAlignment="1" applyProtection="1">
      <alignment vertical="top"/>
      <protection locked="0"/>
    </xf>
    <xf numFmtId="0" fontId="7" fillId="11" borderId="9" xfId="0" applyFont="1" applyFill="1" applyBorder="1" applyAlignment="1" applyProtection="1">
      <alignment vertical="top"/>
      <protection locked="0"/>
    </xf>
    <xf numFmtId="0" fontId="7" fillId="11" borderId="10" xfId="0" applyFont="1" applyFill="1" applyBorder="1" applyAlignment="1" applyProtection="1">
      <alignment vertical="top"/>
      <protection locked="0"/>
    </xf>
    <xf numFmtId="0" fontId="3" fillId="0" borderId="14" xfId="0" quotePrefix="1" applyFont="1" applyBorder="1" applyAlignment="1">
      <alignment vertical="top"/>
    </xf>
    <xf numFmtId="0" fontId="3" fillId="0" borderId="0" xfId="0" quotePrefix="1" applyFont="1" applyAlignment="1">
      <alignment vertical="top"/>
    </xf>
    <xf numFmtId="0" fontId="3" fillId="0" borderId="20" xfId="0" quotePrefix="1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13" xfId="0" quotePrefix="1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66" fontId="12" fillId="2" borderId="22" xfId="0" applyNumberFormat="1" applyFont="1" applyFill="1" applyBorder="1" applyAlignment="1">
      <alignment horizontal="center" vertical="center"/>
    </xf>
    <xf numFmtId="166" fontId="12" fillId="2" borderId="24" xfId="0" applyNumberFormat="1" applyFont="1" applyFill="1" applyBorder="1" applyAlignment="1">
      <alignment horizontal="center" vertical="center"/>
    </xf>
    <xf numFmtId="166" fontId="12" fillId="2" borderId="23" xfId="0" applyNumberFormat="1" applyFont="1" applyFill="1" applyBorder="1" applyAlignment="1">
      <alignment horizontal="center" vertical="center"/>
    </xf>
    <xf numFmtId="167" fontId="12" fillId="2" borderId="22" xfId="0" applyNumberFormat="1" applyFont="1" applyFill="1" applyBorder="1" applyAlignment="1">
      <alignment horizontal="center" vertical="center"/>
    </xf>
    <xf numFmtId="167" fontId="12" fillId="2" borderId="24" xfId="0" applyNumberFormat="1" applyFont="1" applyFill="1" applyBorder="1" applyAlignment="1">
      <alignment horizontal="center" vertical="center"/>
    </xf>
    <xf numFmtId="167" fontId="12" fillId="2" borderId="23" xfId="0" applyNumberFormat="1" applyFont="1" applyFill="1" applyBorder="1" applyAlignment="1">
      <alignment horizontal="center" vertical="center"/>
    </xf>
    <xf numFmtId="178" fontId="7" fillId="0" borderId="22" xfId="0" applyNumberFormat="1" applyFont="1" applyBorder="1" applyAlignment="1" applyProtection="1">
      <alignment vertical="top"/>
      <protection locked="0"/>
    </xf>
    <xf numFmtId="178" fontId="7" fillId="0" borderId="24" xfId="0" applyNumberFormat="1" applyFont="1" applyBorder="1" applyAlignment="1" applyProtection="1">
      <alignment vertical="top"/>
      <protection locked="0"/>
    </xf>
    <xf numFmtId="178" fontId="7" fillId="0" borderId="23" xfId="0" applyNumberFormat="1" applyFont="1" applyBorder="1" applyAlignment="1" applyProtection="1">
      <alignment vertical="top"/>
      <protection locked="0"/>
    </xf>
    <xf numFmtId="172" fontId="7" fillId="0" borderId="26" xfId="0" applyNumberFormat="1" applyFont="1" applyBorder="1" applyAlignment="1" applyProtection="1">
      <alignment vertical="top"/>
      <protection locked="0"/>
    </xf>
    <xf numFmtId="172" fontId="7" fillId="0" borderId="27" xfId="0" applyNumberFormat="1" applyFont="1" applyBorder="1" applyAlignment="1" applyProtection="1">
      <alignment vertical="top"/>
      <protection locked="0"/>
    </xf>
    <xf numFmtId="172" fontId="7" fillId="0" borderId="28" xfId="0" applyNumberFormat="1" applyFont="1" applyBorder="1" applyAlignment="1" applyProtection="1">
      <alignment vertical="top"/>
      <protection locked="0"/>
    </xf>
    <xf numFmtId="172" fontId="7" fillId="0" borderId="8" xfId="0" applyNumberFormat="1" applyFont="1" applyBorder="1" applyAlignment="1" applyProtection="1">
      <alignment vertical="top"/>
      <protection locked="0"/>
    </xf>
    <xf numFmtId="172" fontId="7" fillId="0" borderId="9" xfId="0" applyNumberFormat="1" applyFont="1" applyBorder="1" applyAlignment="1" applyProtection="1">
      <alignment vertical="top"/>
      <protection locked="0"/>
    </xf>
    <xf numFmtId="172" fontId="7" fillId="0" borderId="10" xfId="0" applyNumberFormat="1" applyFont="1" applyBorder="1" applyAlignment="1" applyProtection="1">
      <alignment vertical="top"/>
      <protection locked="0"/>
    </xf>
    <xf numFmtId="172" fontId="12" fillId="2" borderId="0" xfId="0" applyNumberFormat="1" applyFont="1" applyFill="1" applyAlignment="1">
      <alignment horizontal="left" vertical="top"/>
    </xf>
    <xf numFmtId="0" fontId="17" fillId="14" borderId="5" xfId="0" applyFont="1" applyFill="1" applyBorder="1" applyAlignment="1">
      <alignment horizontal="centerContinuous" vertical="center"/>
    </xf>
  </cellXfs>
  <cellStyles count="2">
    <cellStyle name="Currency" xfId="1" builtinId="4"/>
    <cellStyle name="Normal" xfId="0" builtinId="0"/>
  </cellStyles>
  <dxfs count="10"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bottom/>
      </border>
    </dxf>
  </dxfs>
  <tableStyles count="0" defaultTableStyle="TableStyleMedium2" defaultPivotStyle="PivotStyleLight16"/>
  <colors>
    <mruColors>
      <color rgb="FFFAE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83000044901079E-2"/>
          <c:y val="5.0925925925925923E-2"/>
          <c:w val="0.91911699995509888"/>
          <c:h val="0.62990777194517356"/>
        </c:manualLayout>
      </c:layout>
      <c:areaChart>
        <c:grouping val="standard"/>
        <c:varyColors val="0"/>
        <c:ser>
          <c:idx val="1"/>
          <c:order val="1"/>
          <c:tx>
            <c:strRef>
              <c:f>'Monthly Cash Flow'!$C$60</c:f>
              <c:strCache>
                <c:ptCount val="1"/>
                <c:pt idx="0">
                  <c:v>Cumulative Profit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'Monthly Cash Flow'!$G$58:$AD$58</c:f>
              <c:numCache>
                <c:formatCode>mmm\-yy;"n/a";"–";@</c:formatCode>
                <c:ptCount val="24"/>
                <c:pt idx="0">
                  <c:v>45688</c:v>
                </c:pt>
                <c:pt idx="1">
                  <c:v>45716</c:v>
                </c:pt>
                <c:pt idx="2">
                  <c:v>45747</c:v>
                </c:pt>
                <c:pt idx="3">
                  <c:v>45777</c:v>
                </c:pt>
                <c:pt idx="4">
                  <c:v>45808</c:v>
                </c:pt>
                <c:pt idx="5">
                  <c:v>45838</c:v>
                </c:pt>
                <c:pt idx="6">
                  <c:v>45869</c:v>
                </c:pt>
                <c:pt idx="7">
                  <c:v>45900</c:v>
                </c:pt>
                <c:pt idx="8">
                  <c:v>45930</c:v>
                </c:pt>
                <c:pt idx="9">
                  <c:v>45961</c:v>
                </c:pt>
                <c:pt idx="10">
                  <c:v>45991</c:v>
                </c:pt>
                <c:pt idx="11">
                  <c:v>46022</c:v>
                </c:pt>
                <c:pt idx="12">
                  <c:v>46053</c:v>
                </c:pt>
                <c:pt idx="13">
                  <c:v>46081</c:v>
                </c:pt>
                <c:pt idx="14">
                  <c:v>46112</c:v>
                </c:pt>
                <c:pt idx="15">
                  <c:v>46142</c:v>
                </c:pt>
                <c:pt idx="16">
                  <c:v>46173</c:v>
                </c:pt>
                <c:pt idx="17">
                  <c:v>46203</c:v>
                </c:pt>
                <c:pt idx="18">
                  <c:v>46234</c:v>
                </c:pt>
                <c:pt idx="19">
                  <c:v>46265</c:v>
                </c:pt>
                <c:pt idx="20">
                  <c:v>46295</c:v>
                </c:pt>
                <c:pt idx="21">
                  <c:v>46326</c:v>
                </c:pt>
                <c:pt idx="22">
                  <c:v>46356</c:v>
                </c:pt>
                <c:pt idx="23">
                  <c:v>46387</c:v>
                </c:pt>
              </c:numCache>
            </c:numRef>
          </c:cat>
          <c:val>
            <c:numRef>
              <c:f>'Monthly Cash Flow'!$G$60:$AD$60</c:f>
              <c:numCache>
                <c:formatCode>"$"#,##0;\("$"#,##0\);"–";@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6-4520-B93D-1167D1664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608655"/>
        <c:axId val="1248618735"/>
      </c:areaChart>
      <c:barChart>
        <c:barDir val="col"/>
        <c:grouping val="clustered"/>
        <c:varyColors val="0"/>
        <c:ser>
          <c:idx val="0"/>
          <c:order val="0"/>
          <c:tx>
            <c:strRef>
              <c:f>'Monthly Cash Flow'!$C$59</c:f>
              <c:strCache>
                <c:ptCount val="1"/>
                <c:pt idx="0">
                  <c:v>Monthly Cash Flow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'Monthly Cash Flow'!$G$58:$AD$58</c:f>
              <c:numCache>
                <c:formatCode>mmm\-yy;"n/a";"–";@</c:formatCode>
                <c:ptCount val="24"/>
                <c:pt idx="0">
                  <c:v>45688</c:v>
                </c:pt>
                <c:pt idx="1">
                  <c:v>45716</c:v>
                </c:pt>
                <c:pt idx="2">
                  <c:v>45747</c:v>
                </c:pt>
                <c:pt idx="3">
                  <c:v>45777</c:v>
                </c:pt>
                <c:pt idx="4">
                  <c:v>45808</c:v>
                </c:pt>
                <c:pt idx="5">
                  <c:v>45838</c:v>
                </c:pt>
                <c:pt idx="6">
                  <c:v>45869</c:v>
                </c:pt>
                <c:pt idx="7">
                  <c:v>45900</c:v>
                </c:pt>
                <c:pt idx="8">
                  <c:v>45930</c:v>
                </c:pt>
                <c:pt idx="9">
                  <c:v>45961</c:v>
                </c:pt>
                <c:pt idx="10">
                  <c:v>45991</c:v>
                </c:pt>
                <c:pt idx="11">
                  <c:v>46022</c:v>
                </c:pt>
                <c:pt idx="12">
                  <c:v>46053</c:v>
                </c:pt>
                <c:pt idx="13">
                  <c:v>46081</c:v>
                </c:pt>
                <c:pt idx="14">
                  <c:v>46112</c:v>
                </c:pt>
                <c:pt idx="15">
                  <c:v>46142</c:v>
                </c:pt>
                <c:pt idx="16">
                  <c:v>46173</c:v>
                </c:pt>
                <c:pt idx="17">
                  <c:v>46203</c:v>
                </c:pt>
                <c:pt idx="18">
                  <c:v>46234</c:v>
                </c:pt>
                <c:pt idx="19">
                  <c:v>46265</c:v>
                </c:pt>
                <c:pt idx="20">
                  <c:v>46295</c:v>
                </c:pt>
                <c:pt idx="21">
                  <c:v>46326</c:v>
                </c:pt>
                <c:pt idx="22">
                  <c:v>46356</c:v>
                </c:pt>
                <c:pt idx="23">
                  <c:v>46387</c:v>
                </c:pt>
              </c:numCache>
            </c:numRef>
          </c:cat>
          <c:val>
            <c:numRef>
              <c:f>'Monthly Cash Flow'!$G$59:$AD$59</c:f>
              <c:numCache>
                <c:formatCode>"$"#,##0;\("$"#,##0\);"–";@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6-4520-B93D-1167D1664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48608655"/>
        <c:axId val="1248618735"/>
      </c:barChart>
      <c:dateAx>
        <c:axId val="1248608655"/>
        <c:scaling>
          <c:orientation val="minMax"/>
        </c:scaling>
        <c:delete val="0"/>
        <c:axPos val="b"/>
        <c:numFmt formatCode="mmm\-yy;&quot;n/a&quot;;&quot;–&quot;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48618735"/>
        <c:crosses val="autoZero"/>
        <c:auto val="1"/>
        <c:lblOffset val="100"/>
        <c:baseTimeUnit val="months"/>
      </c:dateAx>
      <c:valAx>
        <c:axId val="1248618735"/>
        <c:scaling>
          <c:orientation val="minMax"/>
        </c:scaling>
        <c:delete val="0"/>
        <c:axPos val="l"/>
        <c:numFmt formatCode="&quot;$&quot;#,##0;\(&quot;$&quot;#,##0\);&quot;–&quot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48608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18525775257874"/>
          <c:y val="0.92187445319335082"/>
          <c:w val="0.6254820946759570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62</xdr:row>
      <xdr:rowOff>0</xdr:rowOff>
    </xdr:from>
    <xdr:to>
      <xdr:col>9</xdr:col>
      <xdr:colOff>504824</xdr:colOff>
      <xdr:row>81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63F0A4-AAA5-4E33-BFE2-E208E2E15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3987-9772-49C9-8F57-1DBCDBE579AE}">
  <sheetPr codeName="Sheet1"/>
  <dimension ref="A2:W147"/>
  <sheetViews>
    <sheetView showGridLines="0" tabSelected="1" topLeftCell="A111" workbookViewId="0">
      <selection activeCell="D119" sqref="D119:F119"/>
    </sheetView>
  </sheetViews>
  <sheetFormatPr defaultColWidth="0" defaultRowHeight="12.75" x14ac:dyDescent="0.25"/>
  <cols>
    <col min="1" max="2" width="2.7109375" style="4" customWidth="1"/>
    <col min="3" max="6" width="35.7109375" style="4" customWidth="1"/>
    <col min="7" max="7" width="2.7109375" style="4" customWidth="1"/>
    <col min="8" max="23" width="0" style="4" hidden="1" customWidth="1"/>
    <col min="24" max="16384" width="9.140625" style="4" hidden="1"/>
  </cols>
  <sheetData>
    <row r="2" spans="2:22" ht="15.75" x14ac:dyDescent="0.25">
      <c r="B2" s="3" t="str">
        <f>'Application Form'!$D$20&amp;" - Nisga’a Business Development Fund Application"</f>
        <v xml:space="preserve"> - Nisga’a Business Development Fund Application</v>
      </c>
    </row>
    <row r="3" spans="2:22" x14ac:dyDescent="0.25">
      <c r="B3" s="5" t="s">
        <v>103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5" spans="2:22" x14ac:dyDescent="0.25">
      <c r="B5" s="15" t="s">
        <v>256</v>
      </c>
    </row>
    <row r="7" spans="2:22" x14ac:dyDescent="0.25">
      <c r="B7" s="16">
        <v>1</v>
      </c>
      <c r="C7" s="17" t="s">
        <v>111</v>
      </c>
      <c r="D7" s="18"/>
      <c r="E7" s="18"/>
      <c r="F7" s="18"/>
    </row>
    <row r="8" spans="2:22" x14ac:dyDescent="0.25">
      <c r="B8" s="6"/>
      <c r="C8" s="7"/>
    </row>
    <row r="9" spans="2:22" x14ac:dyDescent="0.25">
      <c r="C9" s="11" t="s">
        <v>104</v>
      </c>
      <c r="D9" s="100"/>
    </row>
    <row r="10" spans="2:22" x14ac:dyDescent="0.25">
      <c r="C10" s="11" t="s">
        <v>105</v>
      </c>
      <c r="D10" s="100"/>
    </row>
    <row r="11" spans="2:22" x14ac:dyDescent="0.25">
      <c r="C11" s="11" t="s">
        <v>106</v>
      </c>
      <c r="D11" s="100"/>
    </row>
    <row r="12" spans="2:22" x14ac:dyDescent="0.25">
      <c r="C12" s="11" t="s">
        <v>107</v>
      </c>
      <c r="D12" s="100"/>
    </row>
    <row r="13" spans="2:22" x14ac:dyDescent="0.25">
      <c r="C13" s="11" t="s">
        <v>108</v>
      </c>
      <c r="D13" s="100"/>
    </row>
    <row r="14" spans="2:22" x14ac:dyDescent="0.25">
      <c r="C14" s="11" t="s">
        <v>109</v>
      </c>
      <c r="D14" s="100"/>
    </row>
    <row r="15" spans="2:22" x14ac:dyDescent="0.25">
      <c r="C15" s="11" t="s">
        <v>110</v>
      </c>
      <c r="D15" s="101"/>
    </row>
    <row r="16" spans="2:22" x14ac:dyDescent="0.25">
      <c r="C16" s="8"/>
    </row>
    <row r="17" spans="2:6" x14ac:dyDescent="0.25">
      <c r="C17" s="8"/>
    </row>
    <row r="18" spans="2:6" x14ac:dyDescent="0.25">
      <c r="B18" s="16">
        <v>2</v>
      </c>
      <c r="C18" s="17" t="s">
        <v>112</v>
      </c>
      <c r="D18" s="18"/>
      <c r="E18" s="18"/>
      <c r="F18" s="18"/>
    </row>
    <row r="19" spans="2:6" x14ac:dyDescent="0.25">
      <c r="B19" s="6"/>
      <c r="C19" s="7"/>
    </row>
    <row r="20" spans="2:6" x14ac:dyDescent="0.25">
      <c r="C20" s="11" t="s">
        <v>113</v>
      </c>
      <c r="D20" s="100"/>
    </row>
    <row r="21" spans="2:6" x14ac:dyDescent="0.25">
      <c r="C21" s="11" t="s">
        <v>114</v>
      </c>
      <c r="D21" s="100"/>
    </row>
    <row r="22" spans="2:6" x14ac:dyDescent="0.25">
      <c r="C22" s="11" t="s">
        <v>115</v>
      </c>
      <c r="D22" s="100"/>
    </row>
    <row r="23" spans="2:6" ht="26.25" customHeight="1" x14ac:dyDescent="0.25">
      <c r="C23" s="11" t="s">
        <v>119</v>
      </c>
      <c r="D23" s="102"/>
    </row>
    <row r="24" spans="2:6" ht="51" x14ac:dyDescent="0.25">
      <c r="C24" s="11" t="s">
        <v>120</v>
      </c>
      <c r="D24" s="101"/>
      <c r="F24" s="9"/>
    </row>
    <row r="25" spans="2:6" x14ac:dyDescent="0.25">
      <c r="C25" s="10"/>
      <c r="D25" s="8"/>
    </row>
    <row r="26" spans="2:6" x14ac:dyDescent="0.25">
      <c r="C26" s="15" t="s">
        <v>116</v>
      </c>
    </row>
    <row r="27" spans="2:6" x14ac:dyDescent="0.25">
      <c r="C27" s="9"/>
    </row>
    <row r="28" spans="2:6" x14ac:dyDescent="0.25">
      <c r="C28" s="12" t="s">
        <v>271</v>
      </c>
      <c r="D28" s="12" t="s">
        <v>113</v>
      </c>
      <c r="E28" s="12" t="s">
        <v>117</v>
      </c>
      <c r="F28" s="12" t="s">
        <v>118</v>
      </c>
    </row>
    <row r="29" spans="2:6" x14ac:dyDescent="0.25">
      <c r="C29" s="119"/>
      <c r="D29" s="100"/>
      <c r="E29" s="103"/>
      <c r="F29" s="100"/>
    </row>
    <row r="30" spans="2:6" x14ac:dyDescent="0.25">
      <c r="C30" s="119"/>
      <c r="D30" s="100"/>
      <c r="E30" s="103"/>
      <c r="F30" s="100"/>
    </row>
    <row r="31" spans="2:6" x14ac:dyDescent="0.25">
      <c r="C31" s="119"/>
      <c r="D31" s="100"/>
      <c r="E31" s="103"/>
      <c r="F31" s="100"/>
    </row>
    <row r="32" spans="2:6" x14ac:dyDescent="0.25">
      <c r="C32" s="119"/>
      <c r="D32" s="100"/>
      <c r="E32" s="103"/>
      <c r="F32" s="100"/>
    </row>
    <row r="35" spans="2:6" x14ac:dyDescent="0.25">
      <c r="B35" s="16">
        <v>3</v>
      </c>
      <c r="C35" s="17" t="s">
        <v>121</v>
      </c>
      <c r="D35" s="18"/>
      <c r="E35" s="18"/>
      <c r="F35" s="18"/>
    </row>
    <row r="36" spans="2:6" x14ac:dyDescent="0.25">
      <c r="B36" s="6"/>
      <c r="C36" s="7"/>
    </row>
    <row r="37" spans="2:6" ht="63.75" x14ac:dyDescent="0.25">
      <c r="C37" s="11" t="s">
        <v>122</v>
      </c>
      <c r="D37" s="157"/>
      <c r="E37" s="158"/>
      <c r="F37" s="159"/>
    </row>
    <row r="40" spans="2:6" x14ac:dyDescent="0.25">
      <c r="B40" s="16">
        <v>4</v>
      </c>
      <c r="C40" s="17" t="s">
        <v>123</v>
      </c>
      <c r="D40" s="18"/>
      <c r="E40" s="18"/>
      <c r="F40" s="18"/>
    </row>
    <row r="41" spans="2:6" x14ac:dyDescent="0.25">
      <c r="B41" s="6"/>
      <c r="C41" s="7"/>
    </row>
    <row r="42" spans="2:6" ht="12.75" customHeight="1" x14ac:dyDescent="0.25">
      <c r="C42" s="93" t="s">
        <v>124</v>
      </c>
      <c r="D42" s="104">
        <v>45688</v>
      </c>
    </row>
    <row r="43" spans="2:6" x14ac:dyDescent="0.25">
      <c r="C43" s="12" t="s">
        <v>125</v>
      </c>
      <c r="D43" s="105">
        <v>46387</v>
      </c>
    </row>
    <row r="46" spans="2:6" x14ac:dyDescent="0.25">
      <c r="B46" s="16">
        <v>5</v>
      </c>
      <c r="C46" s="17" t="s">
        <v>126</v>
      </c>
      <c r="D46" s="18"/>
      <c r="E46" s="18"/>
      <c r="F46" s="18"/>
    </row>
    <row r="47" spans="2:6" x14ac:dyDescent="0.25">
      <c r="B47" s="6"/>
      <c r="C47" s="7"/>
    </row>
    <row r="48" spans="2:6" ht="38.25" x14ac:dyDescent="0.25">
      <c r="C48" s="12" t="s">
        <v>248</v>
      </c>
      <c r="D48" s="160"/>
      <c r="E48" s="161"/>
      <c r="F48" s="162"/>
    </row>
    <row r="49" spans="3:6" x14ac:dyDescent="0.25">
      <c r="C49" s="87" t="s">
        <v>253</v>
      </c>
      <c r="D49" s="157"/>
      <c r="E49" s="158"/>
      <c r="F49" s="159"/>
    </row>
    <row r="51" spans="3:6" ht="102" x14ac:dyDescent="0.25">
      <c r="C51" s="12" t="s">
        <v>252</v>
      </c>
      <c r="D51" s="160"/>
      <c r="E51" s="161"/>
      <c r="F51" s="162"/>
    </row>
    <row r="52" spans="3:6" x14ac:dyDescent="0.25">
      <c r="C52" s="87" t="s">
        <v>254</v>
      </c>
      <c r="D52" s="157"/>
      <c r="E52" s="158"/>
      <c r="F52" s="159"/>
    </row>
    <row r="54" spans="3:6" ht="51" x14ac:dyDescent="0.25">
      <c r="C54" s="12" t="s">
        <v>249</v>
      </c>
      <c r="D54" s="160"/>
      <c r="E54" s="161"/>
      <c r="F54" s="162"/>
    </row>
    <row r="55" spans="3:6" ht="38.25" x14ac:dyDescent="0.25">
      <c r="C55" s="87" t="s">
        <v>250</v>
      </c>
      <c r="D55" s="157"/>
      <c r="E55" s="158"/>
      <c r="F55" s="159"/>
    </row>
    <row r="57" spans="3:6" ht="38.25" x14ac:dyDescent="0.25">
      <c r="C57" s="12" t="s">
        <v>251</v>
      </c>
      <c r="D57" s="160"/>
      <c r="E57" s="161"/>
      <c r="F57" s="162"/>
    </row>
    <row r="58" spans="3:6" ht="25.5" x14ac:dyDescent="0.25">
      <c r="C58" s="87" t="s">
        <v>255</v>
      </c>
      <c r="D58" s="157"/>
      <c r="E58" s="158"/>
      <c r="F58" s="159"/>
    </row>
    <row r="60" spans="3:6" ht="63.75" x14ac:dyDescent="0.25">
      <c r="C60" s="12" t="s">
        <v>127</v>
      </c>
      <c r="D60" s="157"/>
      <c r="E60" s="158"/>
      <c r="F60" s="159"/>
    </row>
    <row r="61" spans="3:6" ht="51" x14ac:dyDescent="0.25">
      <c r="C61" s="12" t="s">
        <v>128</v>
      </c>
      <c r="D61" s="157"/>
      <c r="E61" s="158"/>
      <c r="F61" s="159"/>
    </row>
    <row r="62" spans="3:6" ht="38.25" x14ac:dyDescent="0.25">
      <c r="C62" s="12" t="s">
        <v>129</v>
      </c>
      <c r="D62" s="157"/>
      <c r="E62" s="158"/>
      <c r="F62" s="159"/>
    </row>
    <row r="63" spans="3:6" ht="51" x14ac:dyDescent="0.25">
      <c r="C63" s="12" t="s">
        <v>130</v>
      </c>
      <c r="D63" s="157"/>
      <c r="E63" s="158"/>
      <c r="F63" s="159"/>
    </row>
    <row r="66" spans="2:6" x14ac:dyDescent="0.25">
      <c r="B66" s="16">
        <v>6</v>
      </c>
      <c r="C66" s="17" t="s">
        <v>131</v>
      </c>
      <c r="D66" s="18"/>
      <c r="E66" s="18"/>
      <c r="F66" s="18"/>
    </row>
    <row r="67" spans="2:6" x14ac:dyDescent="0.25">
      <c r="B67" s="6"/>
      <c r="C67" s="7"/>
    </row>
    <row r="68" spans="2:6" x14ac:dyDescent="0.25">
      <c r="B68" s="6"/>
      <c r="C68" s="19" t="s">
        <v>139</v>
      </c>
    </row>
    <row r="69" spans="2:6" x14ac:dyDescent="0.25">
      <c r="B69" s="6"/>
      <c r="C69" s="14"/>
    </row>
    <row r="70" spans="2:6" ht="25.5" x14ac:dyDescent="0.25">
      <c r="C70" s="12" t="s">
        <v>132</v>
      </c>
      <c r="D70" s="13" t="s">
        <v>133</v>
      </c>
      <c r="E70" s="13" t="s">
        <v>134</v>
      </c>
      <c r="F70" s="13" t="s">
        <v>135</v>
      </c>
    </row>
    <row r="71" spans="2:6" ht="25.5" x14ac:dyDescent="0.25">
      <c r="C71" s="12" t="s">
        <v>136</v>
      </c>
      <c r="D71" s="106"/>
      <c r="E71" s="106"/>
      <c r="F71" s="106"/>
    </row>
    <row r="72" spans="2:6" ht="25.5" x14ac:dyDescent="0.25">
      <c r="C72" s="12" t="s">
        <v>137</v>
      </c>
      <c r="D72" s="106"/>
      <c r="E72" s="106"/>
      <c r="F72" s="106"/>
    </row>
    <row r="73" spans="2:6" ht="25.5" x14ac:dyDescent="0.25">
      <c r="C73" s="12" t="s">
        <v>138</v>
      </c>
      <c r="D73" s="106"/>
      <c r="E73" s="106"/>
      <c r="F73" s="106"/>
    </row>
    <row r="75" spans="2:6" x14ac:dyDescent="0.25">
      <c r="B75" s="6"/>
      <c r="C75" s="19" t="s">
        <v>140</v>
      </c>
    </row>
    <row r="77" spans="2:6" ht="25.5" x14ac:dyDescent="0.2">
      <c r="C77" s="20" t="s">
        <v>132</v>
      </c>
      <c r="D77" s="13" t="s">
        <v>133</v>
      </c>
      <c r="E77" s="13" t="s">
        <v>144</v>
      </c>
    </row>
    <row r="78" spans="2:6" ht="25.5" x14ac:dyDescent="0.25">
      <c r="C78" s="12" t="s">
        <v>141</v>
      </c>
      <c r="D78" s="106"/>
      <c r="E78" s="106"/>
    </row>
    <row r="79" spans="2:6" ht="25.5" x14ac:dyDescent="0.25">
      <c r="C79" s="12" t="s">
        <v>142</v>
      </c>
      <c r="D79" s="106"/>
      <c r="E79" s="106"/>
    </row>
    <row r="80" spans="2:6" ht="25.5" x14ac:dyDescent="0.25">
      <c r="C80" s="12" t="s">
        <v>143</v>
      </c>
      <c r="D80" s="106"/>
      <c r="E80" s="106"/>
    </row>
    <row r="81" spans="2:6" ht="25.5" x14ac:dyDescent="0.25">
      <c r="C81" s="12" t="s">
        <v>145</v>
      </c>
      <c r="D81" s="106"/>
      <c r="E81" s="106"/>
    </row>
    <row r="83" spans="2:6" x14ac:dyDescent="0.25">
      <c r="C83" s="19" t="s">
        <v>146</v>
      </c>
    </row>
    <row r="85" spans="2:6" x14ac:dyDescent="0.25">
      <c r="C85" s="12" t="s">
        <v>154</v>
      </c>
      <c r="D85" s="103"/>
    </row>
    <row r="86" spans="2:6" x14ac:dyDescent="0.25">
      <c r="C86" s="12" t="s">
        <v>149</v>
      </c>
      <c r="D86" s="103"/>
    </row>
    <row r="87" spans="2:6" x14ac:dyDescent="0.25">
      <c r="C87" s="12" t="s">
        <v>150</v>
      </c>
      <c r="D87" s="103"/>
    </row>
    <row r="88" spans="2:6" ht="63.75" x14ac:dyDescent="0.25">
      <c r="C88" s="23" t="s">
        <v>156</v>
      </c>
      <c r="D88" s="22">
        <f>SUM(D86:D87)-D85*2</f>
        <v>0</v>
      </c>
    </row>
    <row r="89" spans="2:6" ht="38.25" x14ac:dyDescent="0.25">
      <c r="C89" s="12" t="s">
        <v>155</v>
      </c>
      <c r="D89" s="157"/>
      <c r="E89" s="158"/>
      <c r="F89" s="159"/>
    </row>
    <row r="92" spans="2:6" x14ac:dyDescent="0.25">
      <c r="B92" s="16"/>
      <c r="C92" s="17" t="s">
        <v>157</v>
      </c>
      <c r="D92" s="18"/>
      <c r="E92" s="18"/>
      <c r="F92" s="18"/>
    </row>
    <row r="94" spans="2:6" x14ac:dyDescent="0.25">
      <c r="C94" s="175" t="s">
        <v>246</v>
      </c>
      <c r="D94" s="176"/>
      <c r="E94" s="176"/>
      <c r="F94" s="176"/>
    </row>
    <row r="96" spans="2:6" x14ac:dyDescent="0.25">
      <c r="C96" s="19" t="s">
        <v>153</v>
      </c>
    </row>
    <row r="97" spans="3:6" x14ac:dyDescent="0.25">
      <c r="D97" s="71"/>
    </row>
    <row r="98" spans="3:6" x14ac:dyDescent="0.25">
      <c r="C98" s="12" t="s">
        <v>147</v>
      </c>
      <c r="D98" s="160"/>
      <c r="E98" s="161"/>
      <c r="F98" s="162"/>
    </row>
    <row r="99" spans="3:6" x14ac:dyDescent="0.25">
      <c r="C99" s="21" t="s">
        <v>148</v>
      </c>
      <c r="D99" s="157"/>
      <c r="E99" s="158"/>
      <c r="F99" s="159"/>
    </row>
    <row r="100" spans="3:6" x14ac:dyDescent="0.25">
      <c r="C100" s="12" t="s">
        <v>149</v>
      </c>
      <c r="D100" s="157"/>
      <c r="E100" s="158"/>
      <c r="F100" s="159"/>
    </row>
    <row r="101" spans="3:6" x14ac:dyDescent="0.25">
      <c r="C101" s="12" t="s">
        <v>150</v>
      </c>
      <c r="D101" s="157"/>
      <c r="E101" s="158"/>
      <c r="F101" s="159"/>
    </row>
    <row r="102" spans="3:6" ht="38.25" x14ac:dyDescent="0.25">
      <c r="C102" s="12" t="s">
        <v>151</v>
      </c>
      <c r="D102" s="157"/>
      <c r="E102" s="158"/>
      <c r="F102" s="159"/>
    </row>
    <row r="103" spans="3:6" ht="38.25" x14ac:dyDescent="0.25">
      <c r="C103" s="12" t="s">
        <v>152</v>
      </c>
      <c r="D103" s="157"/>
      <c r="E103" s="158"/>
      <c r="F103" s="159"/>
    </row>
    <row r="105" spans="3:6" x14ac:dyDescent="0.25">
      <c r="C105" s="19" t="s">
        <v>158</v>
      </c>
    </row>
    <row r="107" spans="3:6" x14ac:dyDescent="0.25">
      <c r="C107" s="12" t="s">
        <v>147</v>
      </c>
      <c r="D107" s="160"/>
      <c r="E107" s="161"/>
      <c r="F107" s="162"/>
    </row>
    <row r="108" spans="3:6" x14ac:dyDescent="0.25">
      <c r="C108" s="21" t="s">
        <v>148</v>
      </c>
      <c r="D108" s="157"/>
      <c r="E108" s="158"/>
      <c r="F108" s="159"/>
    </row>
    <row r="109" spans="3:6" x14ac:dyDescent="0.25">
      <c r="C109" s="12" t="s">
        <v>149</v>
      </c>
      <c r="D109" s="157"/>
      <c r="E109" s="158"/>
      <c r="F109" s="159"/>
    </row>
    <row r="110" spans="3:6" x14ac:dyDescent="0.25">
      <c r="C110" s="12" t="s">
        <v>150</v>
      </c>
      <c r="D110" s="157"/>
      <c r="E110" s="158"/>
      <c r="F110" s="159"/>
    </row>
    <row r="111" spans="3:6" ht="38.25" x14ac:dyDescent="0.25">
      <c r="C111" s="12" t="s">
        <v>151</v>
      </c>
      <c r="D111" s="157"/>
      <c r="E111" s="158"/>
      <c r="F111" s="159"/>
    </row>
    <row r="112" spans="3:6" ht="38.25" x14ac:dyDescent="0.25">
      <c r="C112" s="12" t="s">
        <v>152</v>
      </c>
      <c r="D112" s="157"/>
      <c r="E112" s="158"/>
      <c r="F112" s="159"/>
    </row>
    <row r="114" spans="2:6" x14ac:dyDescent="0.25">
      <c r="C114" s="19" t="s">
        <v>302</v>
      </c>
    </row>
    <row r="115" spans="2:6" x14ac:dyDescent="0.25">
      <c r="C115" s="19"/>
    </row>
    <row r="116" spans="2:6" ht="25.5" x14ac:dyDescent="0.25">
      <c r="C116" s="12" t="s">
        <v>279</v>
      </c>
      <c r="D116" s="160" t="s">
        <v>280</v>
      </c>
      <c r="E116" s="161"/>
      <c r="F116" s="162"/>
    </row>
    <row r="117" spans="2:6" x14ac:dyDescent="0.25">
      <c r="C117" s="87" t="s">
        <v>281</v>
      </c>
      <c r="D117" s="157"/>
      <c r="E117" s="158"/>
      <c r="F117" s="159"/>
    </row>
    <row r="118" spans="2:6" x14ac:dyDescent="0.25">
      <c r="C118" s="19"/>
    </row>
    <row r="119" spans="2:6" ht="25.5" x14ac:dyDescent="0.25">
      <c r="C119" s="12" t="s">
        <v>306</v>
      </c>
      <c r="D119" s="160"/>
      <c r="E119" s="161"/>
      <c r="F119" s="162"/>
    </row>
    <row r="125" spans="2:6" x14ac:dyDescent="0.25">
      <c r="B125" s="16"/>
      <c r="C125" s="24" t="s">
        <v>163</v>
      </c>
      <c r="D125" s="18"/>
      <c r="E125" s="18"/>
      <c r="F125" s="18"/>
    </row>
    <row r="127" spans="2:6" ht="15" customHeight="1" x14ac:dyDescent="0.25">
      <c r="C127" s="172" t="s">
        <v>168</v>
      </c>
      <c r="D127" s="173"/>
      <c r="E127" s="173"/>
      <c r="F127" s="174"/>
    </row>
    <row r="128" spans="2:6" ht="15" customHeight="1" x14ac:dyDescent="0.25">
      <c r="C128" s="163" t="s">
        <v>169</v>
      </c>
      <c r="D128" s="167"/>
      <c r="E128" s="167"/>
      <c r="F128" s="168"/>
    </row>
    <row r="129" spans="3:6" ht="15" customHeight="1" x14ac:dyDescent="0.25">
      <c r="C129" s="163" t="s">
        <v>170</v>
      </c>
      <c r="D129" s="167"/>
      <c r="E129" s="167"/>
      <c r="F129" s="168"/>
    </row>
    <row r="130" spans="3:6" ht="15" customHeight="1" x14ac:dyDescent="0.25">
      <c r="C130" s="163" t="s">
        <v>171</v>
      </c>
      <c r="D130" s="167"/>
      <c r="E130" s="167"/>
      <c r="F130" s="168"/>
    </row>
    <row r="131" spans="3:6" ht="15" customHeight="1" x14ac:dyDescent="0.25">
      <c r="C131" s="166" t="s">
        <v>164</v>
      </c>
      <c r="D131" s="167"/>
      <c r="E131" s="167"/>
      <c r="F131" s="168"/>
    </row>
    <row r="132" spans="3:6" ht="15" customHeight="1" x14ac:dyDescent="0.25">
      <c r="C132" s="163" t="s">
        <v>172</v>
      </c>
      <c r="D132" s="167"/>
      <c r="E132" s="167"/>
      <c r="F132" s="168"/>
    </row>
    <row r="133" spans="3:6" ht="15" customHeight="1" x14ac:dyDescent="0.25">
      <c r="C133" s="163" t="s">
        <v>173</v>
      </c>
      <c r="D133" s="167"/>
      <c r="E133" s="167"/>
      <c r="F133" s="168"/>
    </row>
    <row r="134" spans="3:6" ht="15" customHeight="1" x14ac:dyDescent="0.25">
      <c r="C134" s="163" t="s">
        <v>174</v>
      </c>
      <c r="D134" s="167"/>
      <c r="E134" s="167"/>
      <c r="F134" s="168"/>
    </row>
    <row r="135" spans="3:6" x14ac:dyDescent="0.25">
      <c r="C135" s="163" t="s">
        <v>175</v>
      </c>
      <c r="D135" s="164"/>
      <c r="E135" s="164"/>
      <c r="F135" s="165"/>
    </row>
    <row r="136" spans="3:6" x14ac:dyDescent="0.25">
      <c r="C136" s="166" t="s">
        <v>165</v>
      </c>
      <c r="D136" s="167"/>
      <c r="E136" s="167"/>
      <c r="F136" s="168"/>
    </row>
    <row r="137" spans="3:6" x14ac:dyDescent="0.25">
      <c r="C137" s="163" t="s">
        <v>176</v>
      </c>
      <c r="D137" s="164"/>
      <c r="E137" s="164"/>
      <c r="F137" s="165"/>
    </row>
    <row r="138" spans="3:6" x14ac:dyDescent="0.25">
      <c r="C138" s="166" t="s">
        <v>166</v>
      </c>
      <c r="D138" s="167"/>
      <c r="E138" s="167"/>
      <c r="F138" s="168"/>
    </row>
    <row r="139" spans="3:6" ht="15" customHeight="1" x14ac:dyDescent="0.25">
      <c r="C139" s="169" t="s">
        <v>167</v>
      </c>
      <c r="D139" s="170"/>
      <c r="E139" s="170"/>
      <c r="F139" s="171"/>
    </row>
    <row r="141" spans="3:6" x14ac:dyDescent="0.25">
      <c r="C141" s="11" t="s">
        <v>177</v>
      </c>
      <c r="D141" s="100"/>
    </row>
    <row r="142" spans="3:6" x14ac:dyDescent="0.25">
      <c r="C142" s="11" t="s">
        <v>178</v>
      </c>
      <c r="D142" s="100"/>
    </row>
    <row r="143" spans="3:6" x14ac:dyDescent="0.25">
      <c r="C143" s="11" t="s">
        <v>179</v>
      </c>
      <c r="D143" s="100"/>
    </row>
    <row r="144" spans="3:6" x14ac:dyDescent="0.25">
      <c r="C144" s="11" t="s">
        <v>180</v>
      </c>
      <c r="D144" s="107"/>
    </row>
    <row r="147" spans="3:3" x14ac:dyDescent="0.25">
      <c r="C147" s="9" t="s">
        <v>181</v>
      </c>
    </row>
  </sheetData>
  <sheetProtection sheet="1" objects="1" scenarios="1" selectLockedCells="1"/>
  <mergeCells count="43">
    <mergeCell ref="D58:F58"/>
    <mergeCell ref="D98:F98"/>
    <mergeCell ref="C94:F94"/>
    <mergeCell ref="D37:F37"/>
    <mergeCell ref="D48:F48"/>
    <mergeCell ref="D51:F51"/>
    <mergeCell ref="D54:F54"/>
    <mergeCell ref="D57:F57"/>
    <mergeCell ref="D89:F89"/>
    <mergeCell ref="D60:F60"/>
    <mergeCell ref="D61:F61"/>
    <mergeCell ref="D62:F62"/>
    <mergeCell ref="D63:F63"/>
    <mergeCell ref="D49:F49"/>
    <mergeCell ref="D52:F52"/>
    <mergeCell ref="D55:F55"/>
    <mergeCell ref="D112:F112"/>
    <mergeCell ref="D99:F99"/>
    <mergeCell ref="D100:F100"/>
    <mergeCell ref="D101:F101"/>
    <mergeCell ref="D102:F102"/>
    <mergeCell ref="D103:F103"/>
    <mergeCell ref="D107:F107"/>
    <mergeCell ref="D108:F108"/>
    <mergeCell ref="D109:F109"/>
    <mergeCell ref="D110:F110"/>
    <mergeCell ref="D111:F111"/>
    <mergeCell ref="D117:F117"/>
    <mergeCell ref="D116:F116"/>
    <mergeCell ref="C137:F137"/>
    <mergeCell ref="C138:F138"/>
    <mergeCell ref="C139:F139"/>
    <mergeCell ref="C133:F133"/>
    <mergeCell ref="C134:F134"/>
    <mergeCell ref="C135:F135"/>
    <mergeCell ref="C131:F131"/>
    <mergeCell ref="C132:F132"/>
    <mergeCell ref="C136:F136"/>
    <mergeCell ref="C127:F127"/>
    <mergeCell ref="C128:F128"/>
    <mergeCell ref="C129:F129"/>
    <mergeCell ref="C130:F130"/>
    <mergeCell ref="D119:F119"/>
  </mergeCells>
  <conditionalFormatting sqref="C49:F49 C52:F52 C55:F55 C58:F58">
    <cfRule type="expression" dxfId="9" priority="9">
      <formula>OR($D48="No",ISBLANK($D48))</formula>
    </cfRule>
  </conditionalFormatting>
  <conditionalFormatting sqref="C117:F117">
    <cfRule type="expression" dxfId="8" priority="1">
      <formula>OR(NOT($D116="Other: please describe"),ISBLANK($D116))</formula>
    </cfRule>
  </conditionalFormatting>
  <conditionalFormatting sqref="D23">
    <cfRule type="containsBlanks" dxfId="7" priority="11">
      <formula>LEN(TRIM(D23))=0</formula>
    </cfRule>
    <cfRule type="cellIs" dxfId="6" priority="12" operator="lessThan">
      <formula>0.51</formula>
    </cfRule>
  </conditionalFormatting>
  <dataValidations count="6">
    <dataValidation type="list" allowBlank="1" showInputMessage="1" showErrorMessage="1" sqref="D57:F57 D24 D48:F48 D51:F51 D54:F54" xr:uid="{7D1B6A89-FB3A-4C21-82F8-4FA67BCDD818}">
      <formula1>"Yes,No"</formula1>
    </dataValidation>
    <dataValidation type="list" allowBlank="1" showInputMessage="1" showErrorMessage="1" sqref="D98:F98 D107:F107" xr:uid="{2DE29646-285C-404E-9D48-7BFC94F6460F}">
      <formula1>"Additional Customer Acquisitions, Reduction In Operating Costs, Expansion Into New Markets, Increased Production Or Service Capacity, Return-On-Investment, Training And Skill Development"</formula1>
    </dataValidation>
    <dataValidation type="list" allowBlank="1" showInputMessage="1" showErrorMessage="1" sqref="D15" xr:uid="{D2DA0E2F-4D79-4118-B389-051F9A1EC030}">
      <formula1>"Gitlaxt'aamiks, Gitwinksikhlw, Laxgalts'ap, Gingolx, Gitmaxmak'ay, Gitlaxdax, Ts'amiks"</formula1>
    </dataValidation>
    <dataValidation type="decimal" operator="greaterThanOrEqual" allowBlank="1" showInputMessage="1" showErrorMessage="1" sqref="D71:F73 D78:E81 D85:D87" xr:uid="{E5178B8B-28B8-4453-856C-B122314A04BB}">
      <formula1>0</formula1>
    </dataValidation>
    <dataValidation type="list" allowBlank="1" showInputMessage="1" showErrorMessage="1" sqref="F29:F32" xr:uid="{9C7CD138-0989-47B6-B863-A2E84200E739}">
      <formula1>"Y,N"</formula1>
    </dataValidation>
    <dataValidation type="list" allowBlank="1" showInputMessage="1" showErrorMessage="1" sqref="D116:F116" xr:uid="{B989DC56-F156-42EC-A249-D9E3AA12851F}">
      <formula1>"Project/Business will not proceed,Project/Business will proceed with reductions to spending,I will seek other funding,Other: please describe"</formula1>
    </dataValidation>
  </dataValidations>
  <pageMargins left="0.7" right="0.7" top="0.75" bottom="0.75" header="0.3" footer="0.3"/>
  <pageSetup scale="62" orientation="portrait" r:id="rId1"/>
  <rowBreaks count="2" manualBreakCount="2">
    <brk id="45" min="1" max="5" man="1"/>
    <brk id="65" min="1" max="5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75E1A0-D772-460F-982F-8F7612E65632}">
          <x14:formula1>
            <xm:f>data!$B$2:$B$75</xm:f>
          </x14:formula1>
          <xm:sqref>D42:D43</xm:sqref>
        </x14:dataValidation>
        <x14:dataValidation type="list" allowBlank="1" showInputMessage="1" showErrorMessage="1" xr:uid="{6EE2C36F-D92C-4FED-BB4D-0E7B5048AF42}">
          <x14:formula1>
            <xm:f>data!$D$2:$D$42</xm:f>
          </x14:formula1>
          <xm:sqref>C29:C32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2E28-D8B1-4F7C-825A-13C72948C697}">
  <dimension ref="B2:D75"/>
  <sheetViews>
    <sheetView showGridLines="0" topLeftCell="A7" workbookViewId="0">
      <selection activeCell="D1" sqref="D1"/>
    </sheetView>
  </sheetViews>
  <sheetFormatPr defaultRowHeight="15" x14ac:dyDescent="0.25"/>
  <cols>
    <col min="2" max="2" width="9.42578125" bestFit="1" customWidth="1"/>
  </cols>
  <sheetData>
    <row r="2" spans="2:4" x14ac:dyDescent="0.25">
      <c r="B2" s="94">
        <v>45688</v>
      </c>
      <c r="D2">
        <v>2000</v>
      </c>
    </row>
    <row r="3" spans="2:4" x14ac:dyDescent="0.25">
      <c r="B3" s="94">
        <f>EOMONTH(B2,1)</f>
        <v>45716</v>
      </c>
      <c r="D3">
        <f>D2+1</f>
        <v>2001</v>
      </c>
    </row>
    <row r="4" spans="2:4" x14ac:dyDescent="0.25">
      <c r="B4" s="94">
        <f t="shared" ref="B4:B67" si="0">EOMONTH(B3,1)</f>
        <v>45747</v>
      </c>
      <c r="D4">
        <f t="shared" ref="D4:D42" si="1">D3+1</f>
        <v>2002</v>
      </c>
    </row>
    <row r="5" spans="2:4" x14ac:dyDescent="0.25">
      <c r="B5" s="94">
        <f t="shared" si="0"/>
        <v>45777</v>
      </c>
      <c r="D5">
        <f t="shared" si="1"/>
        <v>2003</v>
      </c>
    </row>
    <row r="6" spans="2:4" x14ac:dyDescent="0.25">
      <c r="B6" s="94">
        <f t="shared" si="0"/>
        <v>45808</v>
      </c>
      <c r="D6">
        <f t="shared" si="1"/>
        <v>2004</v>
      </c>
    </row>
    <row r="7" spans="2:4" x14ac:dyDescent="0.25">
      <c r="B7" s="94">
        <f t="shared" si="0"/>
        <v>45838</v>
      </c>
      <c r="D7">
        <f t="shared" si="1"/>
        <v>2005</v>
      </c>
    </row>
    <row r="8" spans="2:4" x14ac:dyDescent="0.25">
      <c r="B8" s="94">
        <f t="shared" si="0"/>
        <v>45869</v>
      </c>
      <c r="D8">
        <f t="shared" si="1"/>
        <v>2006</v>
      </c>
    </row>
    <row r="9" spans="2:4" x14ac:dyDescent="0.25">
      <c r="B9" s="94">
        <f t="shared" si="0"/>
        <v>45900</v>
      </c>
      <c r="D9">
        <f t="shared" si="1"/>
        <v>2007</v>
      </c>
    </row>
    <row r="10" spans="2:4" x14ac:dyDescent="0.25">
      <c r="B10" s="94">
        <f t="shared" si="0"/>
        <v>45930</v>
      </c>
      <c r="D10">
        <f t="shared" si="1"/>
        <v>2008</v>
      </c>
    </row>
    <row r="11" spans="2:4" x14ac:dyDescent="0.25">
      <c r="B11" s="94">
        <f t="shared" si="0"/>
        <v>45961</v>
      </c>
      <c r="D11">
        <f t="shared" si="1"/>
        <v>2009</v>
      </c>
    </row>
    <row r="12" spans="2:4" x14ac:dyDescent="0.25">
      <c r="B12" s="94">
        <f t="shared" si="0"/>
        <v>45991</v>
      </c>
      <c r="D12">
        <f t="shared" si="1"/>
        <v>2010</v>
      </c>
    </row>
    <row r="13" spans="2:4" x14ac:dyDescent="0.25">
      <c r="B13" s="94">
        <f t="shared" si="0"/>
        <v>46022</v>
      </c>
      <c r="D13">
        <f t="shared" si="1"/>
        <v>2011</v>
      </c>
    </row>
    <row r="14" spans="2:4" x14ac:dyDescent="0.25">
      <c r="B14" s="94">
        <f t="shared" si="0"/>
        <v>46053</v>
      </c>
      <c r="D14">
        <f t="shared" si="1"/>
        <v>2012</v>
      </c>
    </row>
    <row r="15" spans="2:4" x14ac:dyDescent="0.25">
      <c r="B15" s="94">
        <f t="shared" si="0"/>
        <v>46081</v>
      </c>
      <c r="D15">
        <f t="shared" si="1"/>
        <v>2013</v>
      </c>
    </row>
    <row r="16" spans="2:4" x14ac:dyDescent="0.25">
      <c r="B16" s="94">
        <f t="shared" si="0"/>
        <v>46112</v>
      </c>
      <c r="D16">
        <f t="shared" si="1"/>
        <v>2014</v>
      </c>
    </row>
    <row r="17" spans="2:4" x14ac:dyDescent="0.25">
      <c r="B17" s="94">
        <f t="shared" si="0"/>
        <v>46142</v>
      </c>
      <c r="D17">
        <f t="shared" si="1"/>
        <v>2015</v>
      </c>
    </row>
    <row r="18" spans="2:4" x14ac:dyDescent="0.25">
      <c r="B18" s="94">
        <f t="shared" si="0"/>
        <v>46173</v>
      </c>
      <c r="D18">
        <f t="shared" si="1"/>
        <v>2016</v>
      </c>
    </row>
    <row r="19" spans="2:4" x14ac:dyDescent="0.25">
      <c r="B19" s="94">
        <f t="shared" si="0"/>
        <v>46203</v>
      </c>
      <c r="D19">
        <f t="shared" si="1"/>
        <v>2017</v>
      </c>
    </row>
    <row r="20" spans="2:4" x14ac:dyDescent="0.25">
      <c r="B20" s="94">
        <f t="shared" si="0"/>
        <v>46234</v>
      </c>
      <c r="D20">
        <f t="shared" si="1"/>
        <v>2018</v>
      </c>
    </row>
    <row r="21" spans="2:4" x14ac:dyDescent="0.25">
      <c r="B21" s="94">
        <f t="shared" si="0"/>
        <v>46265</v>
      </c>
      <c r="D21">
        <f t="shared" si="1"/>
        <v>2019</v>
      </c>
    </row>
    <row r="22" spans="2:4" x14ac:dyDescent="0.25">
      <c r="B22" s="94">
        <f t="shared" si="0"/>
        <v>46295</v>
      </c>
      <c r="D22">
        <f t="shared" si="1"/>
        <v>2020</v>
      </c>
    </row>
    <row r="23" spans="2:4" x14ac:dyDescent="0.25">
      <c r="B23" s="94">
        <f t="shared" si="0"/>
        <v>46326</v>
      </c>
      <c r="D23">
        <f t="shared" si="1"/>
        <v>2021</v>
      </c>
    </row>
    <row r="24" spans="2:4" x14ac:dyDescent="0.25">
      <c r="B24" s="94">
        <f t="shared" si="0"/>
        <v>46356</v>
      </c>
      <c r="D24">
        <f t="shared" si="1"/>
        <v>2022</v>
      </c>
    </row>
    <row r="25" spans="2:4" x14ac:dyDescent="0.25">
      <c r="B25" s="94">
        <f t="shared" si="0"/>
        <v>46387</v>
      </c>
      <c r="D25">
        <f t="shared" si="1"/>
        <v>2023</v>
      </c>
    </row>
    <row r="26" spans="2:4" x14ac:dyDescent="0.25">
      <c r="B26" s="94">
        <f t="shared" si="0"/>
        <v>46418</v>
      </c>
      <c r="D26">
        <f t="shared" si="1"/>
        <v>2024</v>
      </c>
    </row>
    <row r="27" spans="2:4" x14ac:dyDescent="0.25">
      <c r="B27" s="94">
        <f t="shared" si="0"/>
        <v>46446</v>
      </c>
      <c r="D27">
        <f t="shared" si="1"/>
        <v>2025</v>
      </c>
    </row>
    <row r="28" spans="2:4" x14ac:dyDescent="0.25">
      <c r="B28" s="94">
        <f t="shared" si="0"/>
        <v>46477</v>
      </c>
      <c r="D28">
        <f t="shared" si="1"/>
        <v>2026</v>
      </c>
    </row>
    <row r="29" spans="2:4" x14ac:dyDescent="0.25">
      <c r="B29" s="94">
        <f t="shared" si="0"/>
        <v>46507</v>
      </c>
      <c r="D29">
        <f t="shared" si="1"/>
        <v>2027</v>
      </c>
    </row>
    <row r="30" spans="2:4" x14ac:dyDescent="0.25">
      <c r="B30" s="94">
        <f t="shared" si="0"/>
        <v>46538</v>
      </c>
      <c r="D30">
        <f t="shared" si="1"/>
        <v>2028</v>
      </c>
    </row>
    <row r="31" spans="2:4" x14ac:dyDescent="0.25">
      <c r="B31" s="94">
        <f t="shared" si="0"/>
        <v>46568</v>
      </c>
      <c r="D31">
        <f t="shared" si="1"/>
        <v>2029</v>
      </c>
    </row>
    <row r="32" spans="2:4" x14ac:dyDescent="0.25">
      <c r="B32" s="94">
        <f t="shared" si="0"/>
        <v>46599</v>
      </c>
      <c r="D32">
        <f t="shared" si="1"/>
        <v>2030</v>
      </c>
    </row>
    <row r="33" spans="2:4" x14ac:dyDescent="0.25">
      <c r="B33" s="94">
        <f t="shared" si="0"/>
        <v>46630</v>
      </c>
      <c r="D33">
        <f t="shared" si="1"/>
        <v>2031</v>
      </c>
    </row>
    <row r="34" spans="2:4" x14ac:dyDescent="0.25">
      <c r="B34" s="94">
        <f t="shared" si="0"/>
        <v>46660</v>
      </c>
      <c r="D34">
        <f t="shared" si="1"/>
        <v>2032</v>
      </c>
    </row>
    <row r="35" spans="2:4" x14ac:dyDescent="0.25">
      <c r="B35" s="94">
        <f t="shared" si="0"/>
        <v>46691</v>
      </c>
      <c r="D35">
        <f t="shared" si="1"/>
        <v>2033</v>
      </c>
    </row>
    <row r="36" spans="2:4" x14ac:dyDescent="0.25">
      <c r="B36" s="94">
        <f t="shared" si="0"/>
        <v>46721</v>
      </c>
      <c r="D36">
        <f t="shared" si="1"/>
        <v>2034</v>
      </c>
    </row>
    <row r="37" spans="2:4" x14ac:dyDescent="0.25">
      <c r="B37" s="94">
        <f t="shared" si="0"/>
        <v>46752</v>
      </c>
      <c r="D37">
        <f t="shared" si="1"/>
        <v>2035</v>
      </c>
    </row>
    <row r="38" spans="2:4" x14ac:dyDescent="0.25">
      <c r="B38" s="94">
        <f t="shared" si="0"/>
        <v>46783</v>
      </c>
      <c r="D38">
        <f t="shared" si="1"/>
        <v>2036</v>
      </c>
    </row>
    <row r="39" spans="2:4" x14ac:dyDescent="0.25">
      <c r="B39" s="94">
        <f t="shared" si="0"/>
        <v>46812</v>
      </c>
      <c r="D39">
        <f t="shared" si="1"/>
        <v>2037</v>
      </c>
    </row>
    <row r="40" spans="2:4" x14ac:dyDescent="0.25">
      <c r="B40" s="94">
        <f t="shared" si="0"/>
        <v>46843</v>
      </c>
      <c r="D40">
        <f t="shared" si="1"/>
        <v>2038</v>
      </c>
    </row>
    <row r="41" spans="2:4" x14ac:dyDescent="0.25">
      <c r="B41" s="94">
        <f t="shared" si="0"/>
        <v>46873</v>
      </c>
      <c r="D41">
        <f t="shared" si="1"/>
        <v>2039</v>
      </c>
    </row>
    <row r="42" spans="2:4" x14ac:dyDescent="0.25">
      <c r="B42" s="94">
        <f t="shared" si="0"/>
        <v>46904</v>
      </c>
      <c r="D42">
        <f t="shared" si="1"/>
        <v>2040</v>
      </c>
    </row>
    <row r="43" spans="2:4" x14ac:dyDescent="0.25">
      <c r="B43" s="94">
        <f t="shared" si="0"/>
        <v>46934</v>
      </c>
    </row>
    <row r="44" spans="2:4" x14ac:dyDescent="0.25">
      <c r="B44" s="94">
        <f t="shared" si="0"/>
        <v>46965</v>
      </c>
    </row>
    <row r="45" spans="2:4" x14ac:dyDescent="0.25">
      <c r="B45" s="94">
        <f t="shared" si="0"/>
        <v>46996</v>
      </c>
    </row>
    <row r="46" spans="2:4" x14ac:dyDescent="0.25">
      <c r="B46" s="94">
        <f t="shared" si="0"/>
        <v>47026</v>
      </c>
    </row>
    <row r="47" spans="2:4" x14ac:dyDescent="0.25">
      <c r="B47" s="94">
        <f t="shared" si="0"/>
        <v>47057</v>
      </c>
    </row>
    <row r="48" spans="2:4" x14ac:dyDescent="0.25">
      <c r="B48" s="94">
        <f t="shared" si="0"/>
        <v>47087</v>
      </c>
    </row>
    <row r="49" spans="2:2" x14ac:dyDescent="0.25">
      <c r="B49" s="94">
        <f t="shared" si="0"/>
        <v>47118</v>
      </c>
    </row>
    <row r="50" spans="2:2" x14ac:dyDescent="0.25">
      <c r="B50" s="94">
        <f t="shared" si="0"/>
        <v>47149</v>
      </c>
    </row>
    <row r="51" spans="2:2" x14ac:dyDescent="0.25">
      <c r="B51" s="94">
        <f t="shared" si="0"/>
        <v>47177</v>
      </c>
    </row>
    <row r="52" spans="2:2" x14ac:dyDescent="0.25">
      <c r="B52" s="94">
        <f t="shared" si="0"/>
        <v>47208</v>
      </c>
    </row>
    <row r="53" spans="2:2" x14ac:dyDescent="0.25">
      <c r="B53" s="94">
        <f t="shared" si="0"/>
        <v>47238</v>
      </c>
    </row>
    <row r="54" spans="2:2" x14ac:dyDescent="0.25">
      <c r="B54" s="94">
        <f t="shared" si="0"/>
        <v>47269</v>
      </c>
    </row>
    <row r="55" spans="2:2" x14ac:dyDescent="0.25">
      <c r="B55" s="94">
        <f t="shared" si="0"/>
        <v>47299</v>
      </c>
    </row>
    <row r="56" spans="2:2" x14ac:dyDescent="0.25">
      <c r="B56" s="94">
        <f t="shared" si="0"/>
        <v>47330</v>
      </c>
    </row>
    <row r="57" spans="2:2" x14ac:dyDescent="0.25">
      <c r="B57" s="94">
        <f t="shared" si="0"/>
        <v>47361</v>
      </c>
    </row>
    <row r="58" spans="2:2" x14ac:dyDescent="0.25">
      <c r="B58" s="94">
        <f t="shared" si="0"/>
        <v>47391</v>
      </c>
    </row>
    <row r="59" spans="2:2" x14ac:dyDescent="0.25">
      <c r="B59" s="94">
        <f t="shared" si="0"/>
        <v>47422</v>
      </c>
    </row>
    <row r="60" spans="2:2" x14ac:dyDescent="0.25">
      <c r="B60" s="94">
        <f t="shared" si="0"/>
        <v>47452</v>
      </c>
    </row>
    <row r="61" spans="2:2" x14ac:dyDescent="0.25">
      <c r="B61" s="94">
        <f t="shared" si="0"/>
        <v>47483</v>
      </c>
    </row>
    <row r="62" spans="2:2" x14ac:dyDescent="0.25">
      <c r="B62" s="94">
        <f t="shared" si="0"/>
        <v>47514</v>
      </c>
    </row>
    <row r="63" spans="2:2" x14ac:dyDescent="0.25">
      <c r="B63" s="94">
        <f t="shared" si="0"/>
        <v>47542</v>
      </c>
    </row>
    <row r="64" spans="2:2" x14ac:dyDescent="0.25">
      <c r="B64" s="94">
        <f t="shared" si="0"/>
        <v>47573</v>
      </c>
    </row>
    <row r="65" spans="2:2" x14ac:dyDescent="0.25">
      <c r="B65" s="94">
        <f t="shared" si="0"/>
        <v>47603</v>
      </c>
    </row>
    <row r="66" spans="2:2" x14ac:dyDescent="0.25">
      <c r="B66" s="94">
        <f t="shared" si="0"/>
        <v>47634</v>
      </c>
    </row>
    <row r="67" spans="2:2" x14ac:dyDescent="0.25">
      <c r="B67" s="94">
        <f t="shared" si="0"/>
        <v>47664</v>
      </c>
    </row>
    <row r="68" spans="2:2" x14ac:dyDescent="0.25">
      <c r="B68" s="94">
        <f t="shared" ref="B68:B75" si="2">EOMONTH(B67,1)</f>
        <v>47695</v>
      </c>
    </row>
    <row r="69" spans="2:2" x14ac:dyDescent="0.25">
      <c r="B69" s="94">
        <f t="shared" si="2"/>
        <v>47726</v>
      </c>
    </row>
    <row r="70" spans="2:2" x14ac:dyDescent="0.25">
      <c r="B70" s="94">
        <f t="shared" si="2"/>
        <v>47756</v>
      </c>
    </row>
    <row r="71" spans="2:2" x14ac:dyDescent="0.25">
      <c r="B71" s="94">
        <f t="shared" si="2"/>
        <v>47787</v>
      </c>
    </row>
    <row r="72" spans="2:2" x14ac:dyDescent="0.25">
      <c r="B72" s="94">
        <f t="shared" si="2"/>
        <v>47817</v>
      </c>
    </row>
    <row r="73" spans="2:2" x14ac:dyDescent="0.25">
      <c r="B73" s="94">
        <f t="shared" si="2"/>
        <v>47848</v>
      </c>
    </row>
    <row r="74" spans="2:2" x14ac:dyDescent="0.25">
      <c r="B74" s="94">
        <f t="shared" si="2"/>
        <v>47879</v>
      </c>
    </row>
    <row r="75" spans="2:2" x14ac:dyDescent="0.25">
      <c r="B75" s="94">
        <f t="shared" si="2"/>
        <v>47907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EB2A-055C-44A3-B38C-7DF5276192CE}">
  <sheetPr codeName="Sheet2"/>
  <dimension ref="A2:U50"/>
  <sheetViews>
    <sheetView showGridLines="0" workbookViewId="0">
      <selection activeCell="C7" sqref="C7"/>
    </sheetView>
  </sheetViews>
  <sheetFormatPr defaultColWidth="0" defaultRowHeight="12.75" x14ac:dyDescent="0.2"/>
  <cols>
    <col min="1" max="2" width="2.7109375" style="1" customWidth="1"/>
    <col min="3" max="3" width="30.7109375" style="1" customWidth="1"/>
    <col min="4" max="4" width="2.7109375" style="1" customWidth="1"/>
    <col min="5" max="6" width="12.7109375" style="1" customWidth="1"/>
    <col min="7" max="7" width="2.7109375" style="1" customWidth="1"/>
    <col min="8" max="9" width="55.7109375" style="1" customWidth="1"/>
    <col min="10" max="10" width="2.7109375" style="1" customWidth="1"/>
    <col min="11" max="21" width="0" style="1" hidden="1" customWidth="1"/>
    <col min="22" max="16384" width="9.140625" style="1" hidden="1"/>
  </cols>
  <sheetData>
    <row r="2" spans="2:21" s="4" customFormat="1" ht="15.75" x14ac:dyDescent="0.25">
      <c r="B2" s="3" t="str">
        <f>IFERROR('Application Form'!$D$20&amp;" - Nisga’a Business Development Fund Application",0)</f>
        <v xml:space="preserve"> - Nisga’a Business Development Fund Application</v>
      </c>
    </row>
    <row r="3" spans="2:21" s="4" customFormat="1" x14ac:dyDescent="0.25">
      <c r="B3" s="5" t="s">
        <v>182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1" s="4" customFormat="1" x14ac:dyDescent="0.25"/>
    <row r="6" spans="2:21" x14ac:dyDescent="0.2">
      <c r="C6" s="25" t="s">
        <v>184</v>
      </c>
      <c r="D6" s="25"/>
      <c r="E6" s="95" t="s">
        <v>258</v>
      </c>
      <c r="F6" s="95" t="s">
        <v>259</v>
      </c>
      <c r="H6" s="96" t="s">
        <v>263</v>
      </c>
    </row>
    <row r="7" spans="2:21" x14ac:dyDescent="0.2">
      <c r="C7" s="108" t="s">
        <v>190</v>
      </c>
      <c r="E7" s="109"/>
      <c r="F7" s="29">
        <f t="shared" ref="F7:F22" si="0">IFERROR(E7/E$22,0)</f>
        <v>0</v>
      </c>
      <c r="H7" s="110"/>
    </row>
    <row r="8" spans="2:21" x14ac:dyDescent="0.2">
      <c r="C8" s="108" t="s">
        <v>191</v>
      </c>
      <c r="E8" s="109"/>
      <c r="F8" s="29">
        <f t="shared" si="0"/>
        <v>0</v>
      </c>
      <c r="H8" s="110"/>
    </row>
    <row r="9" spans="2:21" x14ac:dyDescent="0.2">
      <c r="C9" s="108" t="s">
        <v>192</v>
      </c>
      <c r="E9" s="109"/>
      <c r="F9" s="29">
        <f t="shared" si="0"/>
        <v>0</v>
      </c>
      <c r="H9" s="110"/>
    </row>
    <row r="10" spans="2:21" x14ac:dyDescent="0.2">
      <c r="C10" s="108" t="s">
        <v>192</v>
      </c>
      <c r="E10" s="109"/>
      <c r="F10" s="29">
        <f t="shared" si="0"/>
        <v>0</v>
      </c>
      <c r="H10" s="110"/>
    </row>
    <row r="11" spans="2:21" x14ac:dyDescent="0.2">
      <c r="C11" s="108" t="s">
        <v>192</v>
      </c>
      <c r="E11" s="109"/>
      <c r="F11" s="29">
        <f t="shared" si="0"/>
        <v>0</v>
      </c>
      <c r="H11" s="110"/>
    </row>
    <row r="12" spans="2:21" x14ac:dyDescent="0.2">
      <c r="C12" s="108" t="s">
        <v>192</v>
      </c>
      <c r="E12" s="109"/>
      <c r="F12" s="29">
        <f t="shared" si="0"/>
        <v>0</v>
      </c>
      <c r="H12" s="110"/>
    </row>
    <row r="13" spans="2:21" x14ac:dyDescent="0.2">
      <c r="C13" s="108" t="s">
        <v>192</v>
      </c>
      <c r="E13" s="109"/>
      <c r="F13" s="29">
        <f t="shared" si="0"/>
        <v>0</v>
      </c>
      <c r="H13" s="110"/>
    </row>
    <row r="14" spans="2:21" x14ac:dyDescent="0.2">
      <c r="C14" s="108" t="s">
        <v>192</v>
      </c>
      <c r="E14" s="109"/>
      <c r="F14" s="29">
        <f t="shared" si="0"/>
        <v>0</v>
      </c>
      <c r="H14" s="110"/>
    </row>
    <row r="15" spans="2:21" x14ac:dyDescent="0.2">
      <c r="C15" s="108" t="s">
        <v>192</v>
      </c>
      <c r="E15" s="109"/>
      <c r="F15" s="29">
        <f t="shared" si="0"/>
        <v>0</v>
      </c>
      <c r="H15" s="110"/>
    </row>
    <row r="16" spans="2:21" x14ac:dyDescent="0.2">
      <c r="C16" s="108" t="s">
        <v>192</v>
      </c>
      <c r="E16" s="109"/>
      <c r="F16" s="29">
        <f t="shared" si="0"/>
        <v>0</v>
      </c>
      <c r="H16" s="110"/>
    </row>
    <row r="17" spans="3:12" x14ac:dyDescent="0.2">
      <c r="C17" s="108" t="s">
        <v>192</v>
      </c>
      <c r="E17" s="109"/>
      <c r="F17" s="29">
        <f t="shared" si="0"/>
        <v>0</v>
      </c>
      <c r="H17" s="110"/>
    </row>
    <row r="18" spans="3:12" x14ac:dyDescent="0.2">
      <c r="C18" s="108" t="s">
        <v>192</v>
      </c>
      <c r="E18" s="109"/>
      <c r="F18" s="29">
        <f t="shared" si="0"/>
        <v>0</v>
      </c>
      <c r="H18" s="110"/>
    </row>
    <row r="19" spans="3:12" x14ac:dyDescent="0.2">
      <c r="C19" s="108" t="s">
        <v>192</v>
      </c>
      <c r="E19" s="109"/>
      <c r="F19" s="29">
        <f t="shared" si="0"/>
        <v>0</v>
      </c>
      <c r="H19" s="110"/>
    </row>
    <row r="20" spans="3:12" x14ac:dyDescent="0.2">
      <c r="C20" s="108" t="s">
        <v>192</v>
      </c>
      <c r="E20" s="109"/>
      <c r="F20" s="29">
        <f t="shared" si="0"/>
        <v>0</v>
      </c>
      <c r="H20" s="110"/>
    </row>
    <row r="21" spans="3:12" x14ac:dyDescent="0.2">
      <c r="C21" s="108" t="s">
        <v>192</v>
      </c>
      <c r="E21" s="109"/>
      <c r="F21" s="29">
        <f t="shared" si="0"/>
        <v>0</v>
      </c>
      <c r="H21" s="110"/>
    </row>
    <row r="22" spans="3:12" x14ac:dyDescent="0.2">
      <c r="C22" s="27" t="s">
        <v>262</v>
      </c>
      <c r="D22" s="27"/>
      <c r="E22" s="28">
        <f>IFERROR(SUM(E7:E21),0)</f>
        <v>0</v>
      </c>
      <c r="F22" s="30">
        <f t="shared" si="0"/>
        <v>0</v>
      </c>
    </row>
    <row r="25" spans="3:12" ht="12.75" customHeight="1" x14ac:dyDescent="0.2">
      <c r="C25" s="25" t="s">
        <v>183</v>
      </c>
      <c r="D25" s="25"/>
      <c r="E25" s="95" t="s">
        <v>258</v>
      </c>
      <c r="F25" s="95" t="s">
        <v>259</v>
      </c>
      <c r="H25" s="96" t="s">
        <v>260</v>
      </c>
      <c r="I25" s="96" t="s">
        <v>261</v>
      </c>
    </row>
    <row r="26" spans="3:12" x14ac:dyDescent="0.2">
      <c r="C26" s="1" t="s">
        <v>186</v>
      </c>
      <c r="E26" s="109"/>
      <c r="F26" s="29">
        <f t="shared" ref="F26:F41" si="1">IFERROR(E26/E$41,0)</f>
        <v>0</v>
      </c>
      <c r="H26" s="109"/>
      <c r="I26" s="109"/>
    </row>
    <row r="27" spans="3:12" x14ac:dyDescent="0.2">
      <c r="C27" s="1" t="s">
        <v>185</v>
      </c>
      <c r="E27" s="109"/>
      <c r="F27" s="29">
        <f t="shared" si="1"/>
        <v>0</v>
      </c>
      <c r="H27" s="109"/>
      <c r="I27" s="109"/>
      <c r="L27" s="97"/>
    </row>
    <row r="28" spans="3:12" x14ac:dyDescent="0.2">
      <c r="C28" s="1" t="s">
        <v>187</v>
      </c>
      <c r="E28" s="109"/>
      <c r="F28" s="29">
        <f t="shared" si="1"/>
        <v>0</v>
      </c>
      <c r="H28" s="109"/>
      <c r="I28" s="109"/>
    </row>
    <row r="29" spans="3:12" x14ac:dyDescent="0.2">
      <c r="C29" s="1" t="s">
        <v>188</v>
      </c>
      <c r="E29" s="109"/>
      <c r="F29" s="29">
        <f t="shared" si="1"/>
        <v>0</v>
      </c>
      <c r="H29" s="109"/>
      <c r="I29" s="109"/>
    </row>
    <row r="30" spans="3:12" x14ac:dyDescent="0.2">
      <c r="C30" s="108" t="s">
        <v>192</v>
      </c>
      <c r="E30" s="109"/>
      <c r="F30" s="29">
        <f t="shared" si="1"/>
        <v>0</v>
      </c>
      <c r="H30" s="109"/>
      <c r="I30" s="109"/>
    </row>
    <row r="31" spans="3:12" x14ac:dyDescent="0.2">
      <c r="C31" s="108" t="s">
        <v>192</v>
      </c>
      <c r="E31" s="109"/>
      <c r="F31" s="29">
        <f t="shared" si="1"/>
        <v>0</v>
      </c>
      <c r="H31" s="109"/>
      <c r="I31" s="109"/>
    </row>
    <row r="32" spans="3:12" x14ac:dyDescent="0.2">
      <c r="C32" s="108" t="s">
        <v>192</v>
      </c>
      <c r="E32" s="109"/>
      <c r="F32" s="29">
        <f t="shared" si="1"/>
        <v>0</v>
      </c>
      <c r="H32" s="109"/>
      <c r="I32" s="109"/>
    </row>
    <row r="33" spans="3:9" x14ac:dyDescent="0.2">
      <c r="C33" s="108" t="s">
        <v>192</v>
      </c>
      <c r="E33" s="109"/>
      <c r="F33" s="29">
        <f t="shared" si="1"/>
        <v>0</v>
      </c>
      <c r="H33" s="109"/>
      <c r="I33" s="109"/>
    </row>
    <row r="34" spans="3:9" x14ac:dyDescent="0.2">
      <c r="C34" s="108" t="s">
        <v>192</v>
      </c>
      <c r="E34" s="109"/>
      <c r="F34" s="29">
        <f t="shared" si="1"/>
        <v>0</v>
      </c>
      <c r="H34" s="109"/>
      <c r="I34" s="109"/>
    </row>
    <row r="35" spans="3:9" x14ac:dyDescent="0.2">
      <c r="C35" s="108" t="s">
        <v>192</v>
      </c>
      <c r="E35" s="109"/>
      <c r="F35" s="29">
        <f t="shared" si="1"/>
        <v>0</v>
      </c>
      <c r="H35" s="109"/>
      <c r="I35" s="109"/>
    </row>
    <row r="36" spans="3:9" x14ac:dyDescent="0.2">
      <c r="C36" s="108" t="s">
        <v>192</v>
      </c>
      <c r="E36" s="109"/>
      <c r="F36" s="29">
        <f t="shared" si="1"/>
        <v>0</v>
      </c>
      <c r="H36" s="109"/>
      <c r="I36" s="109"/>
    </row>
    <row r="37" spans="3:9" x14ac:dyDescent="0.2">
      <c r="C37" s="108" t="s">
        <v>192</v>
      </c>
      <c r="E37" s="109"/>
      <c r="F37" s="29">
        <f t="shared" si="1"/>
        <v>0</v>
      </c>
      <c r="H37" s="109"/>
      <c r="I37" s="109"/>
    </row>
    <row r="38" spans="3:9" x14ac:dyDescent="0.2">
      <c r="C38" s="108" t="s">
        <v>192</v>
      </c>
      <c r="E38" s="109"/>
      <c r="F38" s="29">
        <f t="shared" si="1"/>
        <v>0</v>
      </c>
      <c r="H38" s="109"/>
      <c r="I38" s="109"/>
    </row>
    <row r="39" spans="3:9" x14ac:dyDescent="0.2">
      <c r="C39" s="108" t="s">
        <v>192</v>
      </c>
      <c r="E39" s="109"/>
      <c r="F39" s="29">
        <f t="shared" si="1"/>
        <v>0</v>
      </c>
      <c r="H39" s="109"/>
      <c r="I39" s="109"/>
    </row>
    <row r="40" spans="3:9" x14ac:dyDescent="0.2">
      <c r="C40" s="108" t="s">
        <v>192</v>
      </c>
      <c r="E40" s="109"/>
      <c r="F40" s="29">
        <f t="shared" si="1"/>
        <v>0</v>
      </c>
      <c r="H40" s="109"/>
      <c r="I40" s="109"/>
    </row>
    <row r="41" spans="3:9" x14ac:dyDescent="0.2">
      <c r="C41" s="27" t="s">
        <v>189</v>
      </c>
      <c r="D41" s="27"/>
      <c r="E41" s="28">
        <f>IFERROR(SUM(E26:E40),0)</f>
        <v>0</v>
      </c>
      <c r="F41" s="30">
        <f t="shared" si="1"/>
        <v>0</v>
      </c>
    </row>
    <row r="44" spans="3:9" x14ac:dyDescent="0.2">
      <c r="C44" s="24" t="s">
        <v>159</v>
      </c>
      <c r="D44" s="24"/>
      <c r="E44" s="24"/>
      <c r="F44" s="24"/>
    </row>
    <row r="45" spans="3:9" ht="25.5" customHeight="1" x14ac:dyDescent="0.2">
      <c r="C45" s="99" t="s">
        <v>160</v>
      </c>
      <c r="D45" s="177">
        <f>IFERROR(E22,0)</f>
        <v>0</v>
      </c>
      <c r="E45" s="178"/>
      <c r="F45" s="179"/>
    </row>
    <row r="46" spans="3:9" ht="25.5" customHeight="1" x14ac:dyDescent="0.2">
      <c r="C46" s="98" t="s">
        <v>161</v>
      </c>
      <c r="D46" s="177">
        <f>IFERROR(E27,0)</f>
        <v>0</v>
      </c>
      <c r="E46" s="178"/>
      <c r="F46" s="179"/>
    </row>
    <row r="47" spans="3:9" ht="25.5" customHeight="1" x14ac:dyDescent="0.2">
      <c r="C47" s="99" t="s">
        <v>162</v>
      </c>
      <c r="D47" s="180">
        <f>IFERROR(D46/D45,0)</f>
        <v>0</v>
      </c>
      <c r="E47" s="181"/>
      <c r="F47" s="182"/>
    </row>
    <row r="48" spans="3:9" ht="25.5" customHeight="1" x14ac:dyDescent="0.2">
      <c r="C48" s="193" t="s">
        <v>307</v>
      </c>
      <c r="D48" s="193"/>
      <c r="E48" s="193"/>
      <c r="F48" s="193"/>
    </row>
    <row r="49" spans="3:9" ht="12.75" customHeight="1" x14ac:dyDescent="0.2">
      <c r="C49" s="97"/>
      <c r="F49" s="4"/>
    </row>
    <row r="50" spans="3:9" x14ac:dyDescent="0.2">
      <c r="C50" s="141" t="s">
        <v>296</v>
      </c>
      <c r="D50" s="141"/>
      <c r="E50" s="141"/>
      <c r="F50" s="141"/>
      <c r="G50" s="141"/>
      <c r="H50" s="141"/>
      <c r="I50" s="141"/>
    </row>
  </sheetData>
  <sheetProtection sheet="1" objects="1" scenarios="1" selectLockedCells="1"/>
  <mergeCells count="3">
    <mergeCell ref="D45:F45"/>
    <mergeCell ref="D46:F46"/>
    <mergeCell ref="D47:F47"/>
  </mergeCells>
  <conditionalFormatting sqref="C50:I50">
    <cfRule type="expression" dxfId="5" priority="2">
      <formula>$D$46&gt;=100000</formula>
    </cfRule>
  </conditionalFormatting>
  <conditionalFormatting sqref="C48:F48">
    <cfRule type="expression" dxfId="0" priority="1">
      <formula>$F$28&gt;=10%</formula>
    </cfRule>
  </conditionalFormatting>
  <dataValidations disablePrompts="1" count="3">
    <dataValidation type="list" allowBlank="1" showInputMessage="1" showErrorMessage="1" sqref="H7:H21" xr:uid="{2D0CD66B-51BC-4E70-AE39-63BA6C6FF436}">
      <formula1>"Equipment, Vehicles, Construction/Renovation, Supplies/Materials, Personnel, Professional Fees, Marketing, Training, Permits/Licenses, Technology, Other"</formula1>
    </dataValidation>
    <dataValidation type="decimal" operator="greaterThanOrEqual" allowBlank="1" showInputMessage="1" showErrorMessage="1" sqref="E26:E40 E7:E21" xr:uid="{D5D0CB78-3AF0-42B2-810E-1A9C9BD7C553}">
      <formula1>0</formula1>
    </dataValidation>
    <dataValidation type="list" allowBlank="1" showInputMessage="1" showErrorMessage="1" sqref="H26:H40" xr:uid="{615296AA-E5D9-4899-84E1-5C14CA93ED75}">
      <formula1>"Grant,Loan,Other"</formula1>
    </dataValidation>
  </dataValidation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CD41-898A-4BC0-ACB0-9D49AE856A65}">
  <sheetPr codeName="Sheet3"/>
  <dimension ref="B2:AT61"/>
  <sheetViews>
    <sheetView showGridLines="0" workbookViewId="0">
      <selection activeCell="G6" sqref="G6"/>
    </sheetView>
  </sheetViews>
  <sheetFormatPr defaultColWidth="0" defaultRowHeight="12.75" x14ac:dyDescent="0.2"/>
  <cols>
    <col min="1" max="2" width="2.7109375" style="1" customWidth="1"/>
    <col min="3" max="3" width="30.7109375" style="1" customWidth="1"/>
    <col min="4" max="4" width="10.7109375" style="1" customWidth="1"/>
    <col min="5" max="5" width="10.7109375" style="62" customWidth="1"/>
    <col min="6" max="30" width="10.7109375" style="1" customWidth="1"/>
    <col min="31" max="31" width="2.7109375" style="1" customWidth="1"/>
    <col min="32" max="16384" width="0" style="1" hidden="1"/>
  </cols>
  <sheetData>
    <row r="2" spans="2:46" s="4" customFormat="1" ht="15.75" x14ac:dyDescent="0.25">
      <c r="B2" s="3" t="str">
        <f>'Application Form'!$D$20&amp;" - Nisga’a Business Development Fund Application"</f>
        <v xml:space="preserve"> - Nisga’a Business Development Fund Application</v>
      </c>
      <c r="E2" s="66"/>
    </row>
    <row r="3" spans="2:46" s="4" customFormat="1" x14ac:dyDescent="0.25">
      <c r="B3" s="5" t="s">
        <v>196</v>
      </c>
      <c r="C3" s="5"/>
      <c r="D3" s="5"/>
      <c r="E3" s="6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2:46" s="4" customFormat="1" x14ac:dyDescent="0.25">
      <c r="E4" s="66"/>
    </row>
    <row r="5" spans="2:46" x14ac:dyDescent="0.2">
      <c r="C5" s="25" t="s">
        <v>197</v>
      </c>
      <c r="D5" s="25"/>
      <c r="E5" s="68" t="s">
        <v>240</v>
      </c>
      <c r="F5" s="25"/>
      <c r="G5" s="31">
        <f>EOMONTH('Application Form'!D42,0)</f>
        <v>45688</v>
      </c>
      <c r="H5" s="31">
        <f>EOMONTH(G5,1)</f>
        <v>45716</v>
      </c>
      <c r="I5" s="31">
        <f t="shared" ref="I5:AD5" si="0">EOMONTH(H5,1)</f>
        <v>45747</v>
      </c>
      <c r="J5" s="31">
        <f t="shared" si="0"/>
        <v>45777</v>
      </c>
      <c r="K5" s="31">
        <f t="shared" si="0"/>
        <v>45808</v>
      </c>
      <c r="L5" s="31">
        <f t="shared" si="0"/>
        <v>45838</v>
      </c>
      <c r="M5" s="31">
        <f t="shared" si="0"/>
        <v>45869</v>
      </c>
      <c r="N5" s="31">
        <f t="shared" si="0"/>
        <v>45900</v>
      </c>
      <c r="O5" s="31">
        <f t="shared" si="0"/>
        <v>45930</v>
      </c>
      <c r="P5" s="31">
        <f t="shared" si="0"/>
        <v>45961</v>
      </c>
      <c r="Q5" s="31">
        <f t="shared" si="0"/>
        <v>45991</v>
      </c>
      <c r="R5" s="31">
        <f t="shared" si="0"/>
        <v>46022</v>
      </c>
      <c r="S5" s="31">
        <f t="shared" si="0"/>
        <v>46053</v>
      </c>
      <c r="T5" s="31">
        <f t="shared" si="0"/>
        <v>46081</v>
      </c>
      <c r="U5" s="31">
        <f t="shared" si="0"/>
        <v>46112</v>
      </c>
      <c r="V5" s="31">
        <f t="shared" si="0"/>
        <v>46142</v>
      </c>
      <c r="W5" s="31">
        <f t="shared" si="0"/>
        <v>46173</v>
      </c>
      <c r="X5" s="31">
        <f t="shared" si="0"/>
        <v>46203</v>
      </c>
      <c r="Y5" s="31">
        <f t="shared" si="0"/>
        <v>46234</v>
      </c>
      <c r="Z5" s="31">
        <f t="shared" si="0"/>
        <v>46265</v>
      </c>
      <c r="AA5" s="31">
        <f t="shared" si="0"/>
        <v>46295</v>
      </c>
      <c r="AB5" s="31">
        <f t="shared" si="0"/>
        <v>46326</v>
      </c>
      <c r="AC5" s="31">
        <f t="shared" si="0"/>
        <v>46356</v>
      </c>
      <c r="AD5" s="31">
        <f t="shared" si="0"/>
        <v>46387</v>
      </c>
    </row>
    <row r="6" spans="2:46" x14ac:dyDescent="0.2">
      <c r="C6" s="111" t="s">
        <v>198</v>
      </c>
      <c r="E6" s="62">
        <f t="shared" ref="E6:E18" si="1">SUM(G6:AD6)</f>
        <v>0</v>
      </c>
      <c r="G6" s="113">
        <v>0</v>
      </c>
      <c r="H6" s="113">
        <v>0</v>
      </c>
      <c r="I6" s="113">
        <v>0</v>
      </c>
      <c r="J6" s="113">
        <v>0</v>
      </c>
      <c r="K6" s="113">
        <v>0</v>
      </c>
      <c r="L6" s="113">
        <v>0</v>
      </c>
      <c r="M6" s="113">
        <v>0</v>
      </c>
      <c r="N6" s="113">
        <v>0</v>
      </c>
      <c r="O6" s="113">
        <v>0</v>
      </c>
      <c r="P6" s="113">
        <v>0</v>
      </c>
      <c r="Q6" s="113">
        <v>0</v>
      </c>
      <c r="R6" s="113">
        <v>0</v>
      </c>
      <c r="S6" s="113">
        <v>0</v>
      </c>
      <c r="T6" s="113">
        <v>0</v>
      </c>
      <c r="U6" s="113">
        <v>0</v>
      </c>
      <c r="V6" s="113">
        <v>0</v>
      </c>
      <c r="W6" s="113">
        <v>0</v>
      </c>
      <c r="X6" s="113">
        <v>0</v>
      </c>
      <c r="Y6" s="113">
        <v>0</v>
      </c>
      <c r="Z6" s="113">
        <v>0</v>
      </c>
      <c r="AA6" s="113">
        <v>0</v>
      </c>
      <c r="AB6" s="113">
        <v>0</v>
      </c>
      <c r="AC6" s="113">
        <v>0</v>
      </c>
      <c r="AD6" s="113">
        <v>0</v>
      </c>
    </row>
    <row r="7" spans="2:46" x14ac:dyDescent="0.2">
      <c r="C7" s="111" t="s">
        <v>199</v>
      </c>
      <c r="E7" s="62">
        <f t="shared" si="1"/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113">
        <v>0</v>
      </c>
      <c r="O7" s="113">
        <v>0</v>
      </c>
      <c r="P7" s="113">
        <v>0</v>
      </c>
      <c r="Q7" s="113">
        <v>0</v>
      </c>
      <c r="R7" s="113">
        <v>0</v>
      </c>
      <c r="S7" s="113">
        <v>0</v>
      </c>
      <c r="T7" s="113">
        <v>0</v>
      </c>
      <c r="U7" s="113">
        <v>0</v>
      </c>
      <c r="V7" s="113">
        <v>0</v>
      </c>
      <c r="W7" s="113">
        <v>0</v>
      </c>
      <c r="X7" s="113">
        <v>0</v>
      </c>
      <c r="Y7" s="113">
        <v>0</v>
      </c>
      <c r="Z7" s="113">
        <v>0</v>
      </c>
      <c r="AA7" s="113">
        <v>0</v>
      </c>
      <c r="AB7" s="113">
        <v>0</v>
      </c>
      <c r="AC7" s="113">
        <v>0</v>
      </c>
      <c r="AD7" s="113">
        <v>0</v>
      </c>
    </row>
    <row r="8" spans="2:46" x14ac:dyDescent="0.2">
      <c r="C8" s="111" t="s">
        <v>200</v>
      </c>
      <c r="E8" s="62">
        <f t="shared" si="1"/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  <c r="T8" s="113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</row>
    <row r="9" spans="2:46" x14ac:dyDescent="0.2">
      <c r="C9" s="112" t="s">
        <v>201</v>
      </c>
      <c r="E9" s="62">
        <f t="shared" si="1"/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0</v>
      </c>
      <c r="AC9" s="113">
        <v>0</v>
      </c>
      <c r="AD9" s="113">
        <v>0</v>
      </c>
    </row>
    <row r="10" spans="2:46" x14ac:dyDescent="0.2">
      <c r="C10" s="112" t="s">
        <v>202</v>
      </c>
      <c r="E10" s="62">
        <f t="shared" si="1"/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  <c r="Y10" s="113">
        <v>0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</row>
    <row r="11" spans="2:46" x14ac:dyDescent="0.2">
      <c r="C11" s="112" t="s">
        <v>233</v>
      </c>
      <c r="E11" s="62">
        <f t="shared" si="1"/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13">
        <v>0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0</v>
      </c>
      <c r="AC11" s="113">
        <v>0</v>
      </c>
      <c r="AD11" s="113">
        <v>0</v>
      </c>
    </row>
    <row r="12" spans="2:46" x14ac:dyDescent="0.2">
      <c r="C12" s="112" t="s">
        <v>234</v>
      </c>
      <c r="E12" s="62">
        <f t="shared" si="1"/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  <c r="T12" s="113">
        <v>0</v>
      </c>
      <c r="U12" s="113">
        <v>0</v>
      </c>
      <c r="V12" s="113">
        <v>0</v>
      </c>
      <c r="W12" s="113">
        <v>0</v>
      </c>
      <c r="X12" s="113">
        <v>0</v>
      </c>
      <c r="Y12" s="113">
        <v>0</v>
      </c>
      <c r="Z12" s="113">
        <v>0</v>
      </c>
      <c r="AA12" s="113">
        <v>0</v>
      </c>
      <c r="AB12" s="113">
        <v>0</v>
      </c>
      <c r="AC12" s="113">
        <v>0</v>
      </c>
      <c r="AD12" s="113">
        <v>0</v>
      </c>
    </row>
    <row r="13" spans="2:46" x14ac:dyDescent="0.2">
      <c r="C13" s="112" t="s">
        <v>235</v>
      </c>
      <c r="E13" s="62">
        <f t="shared" si="1"/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  <c r="T13" s="113">
        <v>0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13">
        <v>0</v>
      </c>
      <c r="AC13" s="113">
        <v>0</v>
      </c>
      <c r="AD13" s="113">
        <v>0</v>
      </c>
    </row>
    <row r="14" spans="2:46" x14ac:dyDescent="0.2">
      <c r="C14" s="112" t="s">
        <v>236</v>
      </c>
      <c r="E14" s="62">
        <f t="shared" ref="E14:E16" si="2">SUM(G14:AD14)</f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</row>
    <row r="15" spans="2:46" x14ac:dyDescent="0.2">
      <c r="C15" s="112" t="s">
        <v>237</v>
      </c>
      <c r="E15" s="62">
        <f t="shared" si="2"/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  <c r="T15" s="113">
        <v>0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0</v>
      </c>
    </row>
    <row r="16" spans="2:46" x14ac:dyDescent="0.2">
      <c r="C16" s="112" t="s">
        <v>264</v>
      </c>
      <c r="E16" s="62">
        <f t="shared" si="2"/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0</v>
      </c>
      <c r="AC16" s="113">
        <v>0</v>
      </c>
      <c r="AD16" s="113">
        <v>0</v>
      </c>
    </row>
    <row r="17" spans="3:31" x14ac:dyDescent="0.2">
      <c r="C17" s="112" t="s">
        <v>265</v>
      </c>
      <c r="E17" s="62">
        <f t="shared" si="1"/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  <c r="T17" s="113">
        <v>0</v>
      </c>
      <c r="U17" s="113">
        <v>0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0</v>
      </c>
    </row>
    <row r="18" spans="3:31" x14ac:dyDescent="0.2">
      <c r="C18" s="32" t="s">
        <v>203</v>
      </c>
      <c r="D18" s="26"/>
      <c r="E18" s="63">
        <f t="shared" si="1"/>
        <v>0</v>
      </c>
      <c r="F18" s="26"/>
      <c r="G18" s="28">
        <f>SUM(G6:G17)</f>
        <v>0</v>
      </c>
      <c r="H18" s="28">
        <f t="shared" ref="H18:AD18" si="3">SUM(H6:H17)</f>
        <v>0</v>
      </c>
      <c r="I18" s="28">
        <f t="shared" si="3"/>
        <v>0</v>
      </c>
      <c r="J18" s="28">
        <f t="shared" si="3"/>
        <v>0</v>
      </c>
      <c r="K18" s="28">
        <f t="shared" si="3"/>
        <v>0</v>
      </c>
      <c r="L18" s="28">
        <f t="shared" si="3"/>
        <v>0</v>
      </c>
      <c r="M18" s="28">
        <f t="shared" si="3"/>
        <v>0</v>
      </c>
      <c r="N18" s="28">
        <f t="shared" si="3"/>
        <v>0</v>
      </c>
      <c r="O18" s="28">
        <f t="shared" si="3"/>
        <v>0</v>
      </c>
      <c r="P18" s="28">
        <f t="shared" si="3"/>
        <v>0</v>
      </c>
      <c r="Q18" s="28">
        <f t="shared" si="3"/>
        <v>0</v>
      </c>
      <c r="R18" s="28">
        <f t="shared" si="3"/>
        <v>0</v>
      </c>
      <c r="S18" s="28">
        <f t="shared" si="3"/>
        <v>0</v>
      </c>
      <c r="T18" s="28">
        <f t="shared" si="3"/>
        <v>0</v>
      </c>
      <c r="U18" s="28">
        <f t="shared" si="3"/>
        <v>0</v>
      </c>
      <c r="V18" s="28">
        <f t="shared" si="3"/>
        <v>0</v>
      </c>
      <c r="W18" s="28">
        <f t="shared" si="3"/>
        <v>0</v>
      </c>
      <c r="X18" s="28">
        <f t="shared" si="3"/>
        <v>0</v>
      </c>
      <c r="Y18" s="28">
        <f t="shared" si="3"/>
        <v>0</v>
      </c>
      <c r="Z18" s="28">
        <f t="shared" si="3"/>
        <v>0</v>
      </c>
      <c r="AA18" s="28">
        <f t="shared" si="3"/>
        <v>0</v>
      </c>
      <c r="AB18" s="28">
        <f t="shared" si="3"/>
        <v>0</v>
      </c>
      <c r="AC18" s="28">
        <f t="shared" si="3"/>
        <v>0</v>
      </c>
      <c r="AD18" s="28">
        <f t="shared" si="3"/>
        <v>0</v>
      </c>
    </row>
    <row r="21" spans="3:31" x14ac:dyDescent="0.2">
      <c r="C21" s="25" t="s">
        <v>214</v>
      </c>
      <c r="D21" s="25"/>
      <c r="E21" s="68"/>
      <c r="F21" s="25"/>
      <c r="G21" s="31">
        <f t="shared" ref="G21:AD21" si="4">G5</f>
        <v>45688</v>
      </c>
      <c r="H21" s="31">
        <f t="shared" si="4"/>
        <v>45716</v>
      </c>
      <c r="I21" s="31">
        <f t="shared" si="4"/>
        <v>45747</v>
      </c>
      <c r="J21" s="31">
        <f t="shared" si="4"/>
        <v>45777</v>
      </c>
      <c r="K21" s="31">
        <f t="shared" si="4"/>
        <v>45808</v>
      </c>
      <c r="L21" s="31">
        <f t="shared" si="4"/>
        <v>45838</v>
      </c>
      <c r="M21" s="31">
        <f t="shared" si="4"/>
        <v>45869</v>
      </c>
      <c r="N21" s="31">
        <f t="shared" si="4"/>
        <v>45900</v>
      </c>
      <c r="O21" s="31">
        <f t="shared" si="4"/>
        <v>45930</v>
      </c>
      <c r="P21" s="31">
        <f t="shared" si="4"/>
        <v>45961</v>
      </c>
      <c r="Q21" s="31">
        <f t="shared" si="4"/>
        <v>45991</v>
      </c>
      <c r="R21" s="31">
        <f t="shared" si="4"/>
        <v>46022</v>
      </c>
      <c r="S21" s="31">
        <f t="shared" si="4"/>
        <v>46053</v>
      </c>
      <c r="T21" s="31">
        <f t="shared" si="4"/>
        <v>46081</v>
      </c>
      <c r="U21" s="31">
        <f t="shared" si="4"/>
        <v>46112</v>
      </c>
      <c r="V21" s="31">
        <f t="shared" si="4"/>
        <v>46142</v>
      </c>
      <c r="W21" s="31">
        <f t="shared" si="4"/>
        <v>46173</v>
      </c>
      <c r="X21" s="31">
        <f t="shared" si="4"/>
        <v>46203</v>
      </c>
      <c r="Y21" s="31">
        <f t="shared" si="4"/>
        <v>46234</v>
      </c>
      <c r="Z21" s="31">
        <f t="shared" si="4"/>
        <v>46265</v>
      </c>
      <c r="AA21" s="31">
        <f t="shared" si="4"/>
        <v>46295</v>
      </c>
      <c r="AB21" s="31">
        <f t="shared" si="4"/>
        <v>46326</v>
      </c>
      <c r="AC21" s="31">
        <f t="shared" si="4"/>
        <v>46356</v>
      </c>
      <c r="AD21" s="31">
        <f t="shared" si="4"/>
        <v>46387</v>
      </c>
    </row>
    <row r="22" spans="3:31" x14ac:dyDescent="0.2">
      <c r="C22" s="33" t="s">
        <v>204</v>
      </c>
      <c r="D22" s="33"/>
      <c r="E22" s="69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5"/>
    </row>
    <row r="23" spans="3:31" x14ac:dyDescent="0.2">
      <c r="C23" s="111" t="s">
        <v>220</v>
      </c>
      <c r="E23" s="62">
        <f t="shared" ref="E23:E35" si="5">SUM(G23:AD23)</f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</row>
    <row r="24" spans="3:31" x14ac:dyDescent="0.2">
      <c r="C24" s="111" t="s">
        <v>221</v>
      </c>
      <c r="E24" s="62">
        <f t="shared" si="5"/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0</v>
      </c>
      <c r="X24" s="113">
        <v>0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13">
        <v>0</v>
      </c>
    </row>
    <row r="25" spans="3:31" x14ac:dyDescent="0.2">
      <c r="C25" s="111" t="s">
        <v>205</v>
      </c>
      <c r="E25" s="62">
        <f t="shared" si="5"/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  <c r="T25" s="113">
        <v>0</v>
      </c>
      <c r="U25" s="113">
        <v>0</v>
      </c>
      <c r="V25" s="113">
        <v>0</v>
      </c>
      <c r="W25" s="113">
        <v>0</v>
      </c>
      <c r="X25" s="113">
        <v>0</v>
      </c>
      <c r="Y25" s="113">
        <v>0</v>
      </c>
      <c r="Z25" s="113">
        <v>0</v>
      </c>
      <c r="AA25" s="113">
        <v>0</v>
      </c>
      <c r="AB25" s="113">
        <v>0</v>
      </c>
      <c r="AC25" s="113">
        <v>0</v>
      </c>
      <c r="AD25" s="113">
        <v>0</v>
      </c>
    </row>
    <row r="26" spans="3:31" x14ac:dyDescent="0.2">
      <c r="C26" s="111" t="s">
        <v>206</v>
      </c>
      <c r="E26" s="62">
        <f t="shared" si="5"/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  <c r="T26" s="113">
        <v>0</v>
      </c>
      <c r="U26" s="113">
        <v>0</v>
      </c>
      <c r="V26" s="113">
        <v>0</v>
      </c>
      <c r="W26" s="113">
        <v>0</v>
      </c>
      <c r="X26" s="113">
        <v>0</v>
      </c>
      <c r="Y26" s="113">
        <v>0</v>
      </c>
      <c r="Z26" s="113">
        <v>0</v>
      </c>
      <c r="AA26" s="113">
        <v>0</v>
      </c>
      <c r="AB26" s="113">
        <v>0</v>
      </c>
      <c r="AC26" s="113">
        <v>0</v>
      </c>
      <c r="AD26" s="113">
        <v>0</v>
      </c>
    </row>
    <row r="27" spans="3:31" x14ac:dyDescent="0.2">
      <c r="C27" s="111" t="s">
        <v>207</v>
      </c>
      <c r="E27" s="62">
        <f t="shared" si="5"/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  <c r="T27" s="113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</row>
    <row r="28" spans="3:31" x14ac:dyDescent="0.2">
      <c r="C28" s="111" t="s">
        <v>223</v>
      </c>
      <c r="E28" s="62">
        <f t="shared" si="5"/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</row>
    <row r="29" spans="3:31" x14ac:dyDescent="0.2">
      <c r="C29" s="111" t="s">
        <v>224</v>
      </c>
      <c r="E29" s="62">
        <f t="shared" si="5"/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</row>
    <row r="30" spans="3:31" x14ac:dyDescent="0.2">
      <c r="C30" s="111" t="s">
        <v>225</v>
      </c>
      <c r="E30" s="62">
        <f t="shared" si="5"/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  <c r="T30" s="113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0</v>
      </c>
      <c r="AC30" s="113">
        <v>0</v>
      </c>
      <c r="AD30" s="113">
        <v>0</v>
      </c>
    </row>
    <row r="31" spans="3:31" x14ac:dyDescent="0.2">
      <c r="C31" s="111" t="s">
        <v>226</v>
      </c>
      <c r="E31" s="62">
        <f t="shared" ref="E31:E32" si="6">SUM(G31:AD31)</f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113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0</v>
      </c>
      <c r="AA31" s="113">
        <v>0</v>
      </c>
      <c r="AB31" s="113">
        <v>0</v>
      </c>
      <c r="AC31" s="113">
        <v>0</v>
      </c>
      <c r="AD31" s="113">
        <v>0</v>
      </c>
    </row>
    <row r="32" spans="3:31" x14ac:dyDescent="0.2">
      <c r="C32" s="111" t="s">
        <v>227</v>
      </c>
      <c r="E32" s="62">
        <f t="shared" si="6"/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  <c r="T32" s="113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</row>
    <row r="33" spans="2:46" x14ac:dyDescent="0.2">
      <c r="C33" s="111" t="s">
        <v>266</v>
      </c>
      <c r="E33" s="62">
        <f t="shared" si="5"/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0</v>
      </c>
      <c r="Y33" s="113">
        <v>0</v>
      </c>
      <c r="Z33" s="113">
        <v>0</v>
      </c>
      <c r="AA33" s="113">
        <v>0</v>
      </c>
      <c r="AB33" s="113">
        <v>0</v>
      </c>
      <c r="AC33" s="113">
        <v>0</v>
      </c>
      <c r="AD33" s="113">
        <v>0</v>
      </c>
    </row>
    <row r="34" spans="2:46" x14ac:dyDescent="0.2">
      <c r="C34" s="111" t="s">
        <v>267</v>
      </c>
      <c r="E34" s="62">
        <f t="shared" si="5"/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  <c r="T34" s="113">
        <v>0</v>
      </c>
      <c r="U34" s="113">
        <v>0</v>
      </c>
      <c r="V34" s="113">
        <v>0</v>
      </c>
      <c r="W34" s="113">
        <v>0</v>
      </c>
      <c r="X34" s="113">
        <v>0</v>
      </c>
      <c r="Y34" s="113">
        <v>0</v>
      </c>
      <c r="Z34" s="113">
        <v>0</v>
      </c>
      <c r="AA34" s="113">
        <v>0</v>
      </c>
      <c r="AB34" s="113">
        <v>0</v>
      </c>
      <c r="AC34" s="113">
        <v>0</v>
      </c>
      <c r="AD34" s="113">
        <v>0</v>
      </c>
    </row>
    <row r="35" spans="2:46" x14ac:dyDescent="0.2">
      <c r="C35" s="36" t="s">
        <v>208</v>
      </c>
      <c r="D35" s="2"/>
      <c r="E35" s="64">
        <f t="shared" si="5"/>
        <v>0</v>
      </c>
      <c r="F35" s="2"/>
      <c r="G35" s="37">
        <f t="shared" ref="G35:AD35" si="7">SUM(G23:G34)</f>
        <v>0</v>
      </c>
      <c r="H35" s="37">
        <f t="shared" si="7"/>
        <v>0</v>
      </c>
      <c r="I35" s="37">
        <f t="shared" si="7"/>
        <v>0</v>
      </c>
      <c r="J35" s="37">
        <f t="shared" si="7"/>
        <v>0</v>
      </c>
      <c r="K35" s="37">
        <f t="shared" si="7"/>
        <v>0</v>
      </c>
      <c r="L35" s="37">
        <f t="shared" si="7"/>
        <v>0</v>
      </c>
      <c r="M35" s="37">
        <f t="shared" si="7"/>
        <v>0</v>
      </c>
      <c r="N35" s="37">
        <f t="shared" si="7"/>
        <v>0</v>
      </c>
      <c r="O35" s="37">
        <f t="shared" si="7"/>
        <v>0</v>
      </c>
      <c r="P35" s="37">
        <f t="shared" si="7"/>
        <v>0</v>
      </c>
      <c r="Q35" s="37">
        <f t="shared" si="7"/>
        <v>0</v>
      </c>
      <c r="R35" s="37">
        <f t="shared" si="7"/>
        <v>0</v>
      </c>
      <c r="S35" s="37">
        <f t="shared" si="7"/>
        <v>0</v>
      </c>
      <c r="T35" s="37">
        <f t="shared" si="7"/>
        <v>0</v>
      </c>
      <c r="U35" s="37">
        <f t="shared" si="7"/>
        <v>0</v>
      </c>
      <c r="V35" s="37">
        <f t="shared" si="7"/>
        <v>0</v>
      </c>
      <c r="W35" s="37">
        <f t="shared" si="7"/>
        <v>0</v>
      </c>
      <c r="X35" s="37">
        <f t="shared" si="7"/>
        <v>0</v>
      </c>
      <c r="Y35" s="37">
        <f t="shared" si="7"/>
        <v>0</v>
      </c>
      <c r="Z35" s="37">
        <f t="shared" si="7"/>
        <v>0</v>
      </c>
      <c r="AA35" s="37">
        <f t="shared" si="7"/>
        <v>0</v>
      </c>
      <c r="AB35" s="37">
        <f t="shared" si="7"/>
        <v>0</v>
      </c>
      <c r="AC35" s="37">
        <f t="shared" si="7"/>
        <v>0</v>
      </c>
      <c r="AD35" s="37">
        <f t="shared" si="7"/>
        <v>0</v>
      </c>
    </row>
    <row r="37" spans="2:46" x14ac:dyDescent="0.2">
      <c r="C37" s="33" t="s">
        <v>213</v>
      </c>
      <c r="D37" s="33"/>
      <c r="E37" s="69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5"/>
    </row>
    <row r="38" spans="2:46" x14ac:dyDescent="0.2">
      <c r="B38" s="61"/>
      <c r="C38" s="61" t="s">
        <v>239</v>
      </c>
      <c r="D38" s="61"/>
      <c r="E38" s="65">
        <f t="shared" ref="E38:E51" si="8">SUM(G38:AD38)</f>
        <v>0</v>
      </c>
      <c r="F38" s="61"/>
      <c r="G38" s="114">
        <v>0</v>
      </c>
      <c r="H38" s="114">
        <v>0</v>
      </c>
      <c r="I38" s="114">
        <v>0</v>
      </c>
      <c r="J38" s="114">
        <v>0</v>
      </c>
      <c r="K38" s="114">
        <v>0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4">
        <v>0</v>
      </c>
      <c r="V38" s="114">
        <v>0</v>
      </c>
      <c r="W38" s="114">
        <v>0</v>
      </c>
      <c r="X38" s="114">
        <v>0</v>
      </c>
      <c r="Y38" s="114">
        <v>0</v>
      </c>
      <c r="Z38" s="114">
        <v>0</v>
      </c>
      <c r="AA38" s="114">
        <v>0</v>
      </c>
      <c r="AB38" s="114">
        <v>0</v>
      </c>
      <c r="AC38" s="114">
        <v>0</v>
      </c>
      <c r="AD38" s="114">
        <v>0</v>
      </c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</row>
    <row r="39" spans="2:46" x14ac:dyDescent="0.2">
      <c r="C39" s="61" t="s">
        <v>222</v>
      </c>
      <c r="E39" s="62">
        <f t="shared" si="8"/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  <c r="T39" s="113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</row>
    <row r="40" spans="2:46" x14ac:dyDescent="0.2">
      <c r="C40" s="111" t="s">
        <v>209</v>
      </c>
      <c r="E40" s="62">
        <f t="shared" si="8"/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  <c r="T40" s="113">
        <v>0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  <c r="AD40" s="113">
        <v>0</v>
      </c>
    </row>
    <row r="41" spans="2:46" x14ac:dyDescent="0.2">
      <c r="C41" s="115" t="s">
        <v>210</v>
      </c>
      <c r="E41" s="62">
        <f t="shared" si="8"/>
        <v>0</v>
      </c>
      <c r="G41" s="113">
        <v>0</v>
      </c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  <c r="T41" s="113">
        <v>0</v>
      </c>
      <c r="U41" s="113">
        <v>0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</v>
      </c>
      <c r="AC41" s="113">
        <v>0</v>
      </c>
      <c r="AD41" s="113">
        <v>0</v>
      </c>
    </row>
    <row r="42" spans="2:46" x14ac:dyDescent="0.2">
      <c r="C42" s="115" t="s">
        <v>211</v>
      </c>
      <c r="E42" s="62">
        <f t="shared" si="8"/>
        <v>0</v>
      </c>
      <c r="G42" s="113">
        <v>0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v>0</v>
      </c>
      <c r="T42" s="113">
        <v>0</v>
      </c>
      <c r="U42" s="113">
        <v>0</v>
      </c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3">
        <v>0</v>
      </c>
      <c r="AC42" s="113">
        <v>0</v>
      </c>
      <c r="AD42" s="113">
        <v>0</v>
      </c>
    </row>
    <row r="43" spans="2:46" x14ac:dyDescent="0.2">
      <c r="C43" s="115" t="s">
        <v>212</v>
      </c>
      <c r="E43" s="62">
        <f t="shared" si="8"/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113">
        <v>0</v>
      </c>
      <c r="U43" s="113">
        <v>0</v>
      </c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113">
        <v>0</v>
      </c>
      <c r="AB43" s="113">
        <v>0</v>
      </c>
      <c r="AC43" s="113">
        <v>0</v>
      </c>
      <c r="AD43" s="113">
        <v>0</v>
      </c>
    </row>
    <row r="44" spans="2:46" x14ac:dyDescent="0.2">
      <c r="C44" s="115" t="s">
        <v>228</v>
      </c>
      <c r="E44" s="62">
        <f t="shared" ref="E44:E46" si="9">SUM(G44:AD44)</f>
        <v>0</v>
      </c>
      <c r="G44" s="113">
        <v>0</v>
      </c>
      <c r="H44" s="113">
        <v>0</v>
      </c>
      <c r="I44" s="113">
        <v>0</v>
      </c>
      <c r="J44" s="113">
        <v>0</v>
      </c>
      <c r="K44" s="113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  <c r="T44" s="113">
        <v>0</v>
      </c>
      <c r="U44" s="113">
        <v>0</v>
      </c>
      <c r="V44" s="113">
        <v>0</v>
      </c>
      <c r="W44" s="113">
        <v>0</v>
      </c>
      <c r="X44" s="113">
        <v>0</v>
      </c>
      <c r="Y44" s="113">
        <v>0</v>
      </c>
      <c r="Z44" s="113">
        <v>0</v>
      </c>
      <c r="AA44" s="113">
        <v>0</v>
      </c>
      <c r="AB44" s="113">
        <v>0</v>
      </c>
      <c r="AC44" s="113">
        <v>0</v>
      </c>
      <c r="AD44" s="113">
        <v>0</v>
      </c>
    </row>
    <row r="45" spans="2:46" x14ac:dyDescent="0.2">
      <c r="C45" s="115" t="s">
        <v>229</v>
      </c>
      <c r="E45" s="62">
        <f t="shared" si="9"/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  <c r="T45" s="113">
        <v>0</v>
      </c>
      <c r="U45" s="113">
        <v>0</v>
      </c>
      <c r="V45" s="113">
        <v>0</v>
      </c>
      <c r="W45" s="113">
        <v>0</v>
      </c>
      <c r="X45" s="113">
        <v>0</v>
      </c>
      <c r="Y45" s="113">
        <v>0</v>
      </c>
      <c r="Z45" s="113">
        <v>0</v>
      </c>
      <c r="AA45" s="113">
        <v>0</v>
      </c>
      <c r="AB45" s="113">
        <v>0</v>
      </c>
      <c r="AC45" s="113">
        <v>0</v>
      </c>
      <c r="AD45" s="113">
        <v>0</v>
      </c>
    </row>
    <row r="46" spans="2:46" x14ac:dyDescent="0.2">
      <c r="C46" s="115" t="s">
        <v>230</v>
      </c>
      <c r="E46" s="62">
        <f t="shared" si="9"/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0</v>
      </c>
      <c r="S46" s="113">
        <v>0</v>
      </c>
      <c r="T46" s="113">
        <v>0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0</v>
      </c>
    </row>
    <row r="47" spans="2:46" x14ac:dyDescent="0.2">
      <c r="C47" s="115" t="s">
        <v>231</v>
      </c>
      <c r="E47" s="62">
        <f t="shared" si="8"/>
        <v>0</v>
      </c>
      <c r="G47" s="113">
        <v>0</v>
      </c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  <c r="T47" s="113">
        <v>0</v>
      </c>
      <c r="U47" s="113">
        <v>0</v>
      </c>
      <c r="V47" s="113">
        <v>0</v>
      </c>
      <c r="W47" s="113">
        <v>0</v>
      </c>
      <c r="X47" s="113">
        <v>0</v>
      </c>
      <c r="Y47" s="113">
        <v>0</v>
      </c>
      <c r="Z47" s="113">
        <v>0</v>
      </c>
      <c r="AA47" s="113">
        <v>0</v>
      </c>
      <c r="AB47" s="113">
        <v>0</v>
      </c>
      <c r="AC47" s="113">
        <v>0</v>
      </c>
      <c r="AD47" s="113">
        <v>0</v>
      </c>
    </row>
    <row r="48" spans="2:46" x14ac:dyDescent="0.2">
      <c r="C48" s="115" t="s">
        <v>232</v>
      </c>
      <c r="E48" s="62">
        <f t="shared" si="8"/>
        <v>0</v>
      </c>
      <c r="G48" s="113">
        <v>0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0</v>
      </c>
      <c r="N48" s="113">
        <v>0</v>
      </c>
      <c r="O48" s="113">
        <v>0</v>
      </c>
      <c r="P48" s="113">
        <v>0</v>
      </c>
      <c r="Q48" s="113">
        <v>0</v>
      </c>
      <c r="R48" s="113">
        <v>0</v>
      </c>
      <c r="S48" s="113">
        <v>0</v>
      </c>
      <c r="T48" s="113">
        <v>0</v>
      </c>
      <c r="U48" s="113">
        <v>0</v>
      </c>
      <c r="V48" s="113">
        <v>0</v>
      </c>
      <c r="W48" s="113">
        <v>0</v>
      </c>
      <c r="X48" s="113">
        <v>0</v>
      </c>
      <c r="Y48" s="113">
        <v>0</v>
      </c>
      <c r="Z48" s="113">
        <v>0</v>
      </c>
      <c r="AA48" s="113">
        <v>0</v>
      </c>
      <c r="AB48" s="113">
        <v>0</v>
      </c>
      <c r="AC48" s="113">
        <v>0</v>
      </c>
      <c r="AD48" s="113">
        <v>0</v>
      </c>
    </row>
    <row r="49" spans="3:30" x14ac:dyDescent="0.2">
      <c r="C49" s="115" t="s">
        <v>268</v>
      </c>
      <c r="E49" s="62">
        <f t="shared" si="8"/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113">
        <v>0</v>
      </c>
      <c r="U49" s="113">
        <v>0</v>
      </c>
      <c r="V49" s="113">
        <v>0</v>
      </c>
      <c r="W49" s="113">
        <v>0</v>
      </c>
      <c r="X49" s="113">
        <v>0</v>
      </c>
      <c r="Y49" s="113">
        <v>0</v>
      </c>
      <c r="Z49" s="113">
        <v>0</v>
      </c>
      <c r="AA49" s="113">
        <v>0</v>
      </c>
      <c r="AB49" s="113">
        <v>0</v>
      </c>
      <c r="AC49" s="113">
        <v>0</v>
      </c>
      <c r="AD49" s="113">
        <v>0</v>
      </c>
    </row>
    <row r="50" spans="3:30" x14ac:dyDescent="0.2">
      <c r="C50" s="115" t="s">
        <v>269</v>
      </c>
      <c r="E50" s="62">
        <f t="shared" si="8"/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3">
        <v>0</v>
      </c>
      <c r="N50" s="113">
        <v>0</v>
      </c>
      <c r="O50" s="113">
        <v>0</v>
      </c>
      <c r="P50" s="113">
        <v>0</v>
      </c>
      <c r="Q50" s="113">
        <v>0</v>
      </c>
      <c r="R50" s="113">
        <v>0</v>
      </c>
      <c r="S50" s="113">
        <v>0</v>
      </c>
      <c r="T50" s="113">
        <v>0</v>
      </c>
      <c r="U50" s="113">
        <v>0</v>
      </c>
      <c r="V50" s="113">
        <v>0</v>
      </c>
      <c r="W50" s="113">
        <v>0</v>
      </c>
      <c r="X50" s="113">
        <v>0</v>
      </c>
      <c r="Y50" s="113">
        <v>0</v>
      </c>
      <c r="Z50" s="113">
        <v>0</v>
      </c>
      <c r="AA50" s="113">
        <v>0</v>
      </c>
      <c r="AB50" s="113">
        <v>0</v>
      </c>
      <c r="AC50" s="113">
        <v>0</v>
      </c>
      <c r="AD50" s="113">
        <v>0</v>
      </c>
    </row>
    <row r="51" spans="3:30" x14ac:dyDescent="0.2">
      <c r="C51" s="36" t="s">
        <v>241</v>
      </c>
      <c r="D51" s="2"/>
      <c r="E51" s="64">
        <f t="shared" si="8"/>
        <v>0</v>
      </c>
      <c r="F51" s="2"/>
      <c r="G51" s="37">
        <f>SUM(G38:G50)</f>
        <v>0</v>
      </c>
      <c r="H51" s="37">
        <f t="shared" ref="H51" si="10">SUM(H38:H50)</f>
        <v>0</v>
      </c>
      <c r="I51" s="37">
        <f t="shared" ref="I51" si="11">SUM(I38:I50)</f>
        <v>0</v>
      </c>
      <c r="J51" s="37">
        <f t="shared" ref="J51" si="12">SUM(J38:J50)</f>
        <v>0</v>
      </c>
      <c r="K51" s="37">
        <f t="shared" ref="K51" si="13">SUM(K38:K50)</f>
        <v>0</v>
      </c>
      <c r="L51" s="37">
        <f t="shared" ref="L51" si="14">SUM(L38:L50)</f>
        <v>0</v>
      </c>
      <c r="M51" s="37">
        <f t="shared" ref="M51" si="15">SUM(M38:M50)</f>
        <v>0</v>
      </c>
      <c r="N51" s="37">
        <f t="shared" ref="N51" si="16">SUM(N38:N50)</f>
        <v>0</v>
      </c>
      <c r="O51" s="37">
        <f t="shared" ref="O51" si="17">SUM(O38:O50)</f>
        <v>0</v>
      </c>
      <c r="P51" s="37">
        <f t="shared" ref="P51" si="18">SUM(P38:P50)</f>
        <v>0</v>
      </c>
      <c r="Q51" s="37">
        <f t="shared" ref="Q51" si="19">SUM(Q38:Q50)</f>
        <v>0</v>
      </c>
      <c r="R51" s="37">
        <f t="shared" ref="R51" si="20">SUM(R38:R50)</f>
        <v>0</v>
      </c>
      <c r="S51" s="37">
        <f t="shared" ref="S51" si="21">SUM(S38:S50)</f>
        <v>0</v>
      </c>
      <c r="T51" s="37">
        <f t="shared" ref="T51" si="22">SUM(T38:T50)</f>
        <v>0</v>
      </c>
      <c r="U51" s="37">
        <f t="shared" ref="U51" si="23">SUM(U38:U50)</f>
        <v>0</v>
      </c>
      <c r="V51" s="37">
        <f t="shared" ref="V51" si="24">SUM(V38:V50)</f>
        <v>0</v>
      </c>
      <c r="W51" s="37">
        <f t="shared" ref="W51" si="25">SUM(W38:W50)</f>
        <v>0</v>
      </c>
      <c r="X51" s="37">
        <f t="shared" ref="X51" si="26">SUM(X38:X50)</f>
        <v>0</v>
      </c>
      <c r="Y51" s="37">
        <f t="shared" ref="Y51" si="27">SUM(Y38:Y50)</f>
        <v>0</v>
      </c>
      <c r="Z51" s="37">
        <f t="shared" ref="Z51" si="28">SUM(Z38:Z50)</f>
        <v>0</v>
      </c>
      <c r="AA51" s="37">
        <f t="shared" ref="AA51" si="29">SUM(AA38:AA50)</f>
        <v>0</v>
      </c>
      <c r="AB51" s="37">
        <f t="shared" ref="AB51" si="30">SUM(AB38:AB50)</f>
        <v>0</v>
      </c>
      <c r="AC51" s="37">
        <f t="shared" ref="AC51" si="31">SUM(AC38:AC50)</f>
        <v>0</v>
      </c>
      <c r="AD51" s="37">
        <f t="shared" ref="AD51" si="32">SUM(AD38:AD50)</f>
        <v>0</v>
      </c>
    </row>
    <row r="53" spans="3:30" x14ac:dyDescent="0.2">
      <c r="C53" s="36" t="s">
        <v>217</v>
      </c>
      <c r="D53" s="2"/>
      <c r="E53" s="64">
        <f t="shared" ref="E53" si="33">SUM(G53:AD53)</f>
        <v>0</v>
      </c>
      <c r="F53" s="2"/>
      <c r="G53" s="37">
        <f>'Startup Costs | Sources &amp; Uses'!E22</f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</row>
    <row r="55" spans="3:30" x14ac:dyDescent="0.2">
      <c r="C55" s="32" t="s">
        <v>215</v>
      </c>
      <c r="D55" s="26"/>
      <c r="E55" s="63">
        <f t="shared" ref="E55" si="34">SUM(G55:AD55)</f>
        <v>0</v>
      </c>
      <c r="F55" s="26"/>
      <c r="G55" s="28">
        <f>G35+G51+G53</f>
        <v>0</v>
      </c>
      <c r="H55" s="28">
        <f t="shared" ref="H55:AD55" si="35">H35+H51+H53</f>
        <v>0</v>
      </c>
      <c r="I55" s="28">
        <f t="shared" si="35"/>
        <v>0</v>
      </c>
      <c r="J55" s="28">
        <f t="shared" si="35"/>
        <v>0</v>
      </c>
      <c r="K55" s="28">
        <f t="shared" si="35"/>
        <v>0</v>
      </c>
      <c r="L55" s="28">
        <f t="shared" si="35"/>
        <v>0</v>
      </c>
      <c r="M55" s="28">
        <f t="shared" si="35"/>
        <v>0</v>
      </c>
      <c r="N55" s="28">
        <f t="shared" si="35"/>
        <v>0</v>
      </c>
      <c r="O55" s="28">
        <f t="shared" si="35"/>
        <v>0</v>
      </c>
      <c r="P55" s="28">
        <f t="shared" si="35"/>
        <v>0</v>
      </c>
      <c r="Q55" s="28">
        <f t="shared" si="35"/>
        <v>0</v>
      </c>
      <c r="R55" s="28">
        <f t="shared" si="35"/>
        <v>0</v>
      </c>
      <c r="S55" s="28">
        <f t="shared" si="35"/>
        <v>0</v>
      </c>
      <c r="T55" s="28">
        <f t="shared" si="35"/>
        <v>0</v>
      </c>
      <c r="U55" s="28">
        <f t="shared" si="35"/>
        <v>0</v>
      </c>
      <c r="V55" s="28">
        <f t="shared" si="35"/>
        <v>0</v>
      </c>
      <c r="W55" s="28">
        <f t="shared" si="35"/>
        <v>0</v>
      </c>
      <c r="X55" s="28">
        <f t="shared" si="35"/>
        <v>0</v>
      </c>
      <c r="Y55" s="28">
        <f t="shared" si="35"/>
        <v>0</v>
      </c>
      <c r="Z55" s="28">
        <f t="shared" si="35"/>
        <v>0</v>
      </c>
      <c r="AA55" s="28">
        <f t="shared" si="35"/>
        <v>0</v>
      </c>
      <c r="AB55" s="28">
        <f t="shared" si="35"/>
        <v>0</v>
      </c>
      <c r="AC55" s="28">
        <f t="shared" si="35"/>
        <v>0</v>
      </c>
      <c r="AD55" s="28">
        <f t="shared" si="35"/>
        <v>0</v>
      </c>
    </row>
    <row r="58" spans="3:30" x14ac:dyDescent="0.2">
      <c r="C58" s="25" t="s">
        <v>216</v>
      </c>
      <c r="D58" s="25"/>
      <c r="E58" s="68"/>
      <c r="F58" s="25"/>
      <c r="G58" s="31">
        <f t="shared" ref="G58:AD58" si="36">G5</f>
        <v>45688</v>
      </c>
      <c r="H58" s="31">
        <f t="shared" si="36"/>
        <v>45716</v>
      </c>
      <c r="I58" s="31">
        <f t="shared" si="36"/>
        <v>45747</v>
      </c>
      <c r="J58" s="31">
        <f t="shared" si="36"/>
        <v>45777</v>
      </c>
      <c r="K58" s="31">
        <f t="shared" si="36"/>
        <v>45808</v>
      </c>
      <c r="L58" s="31">
        <f t="shared" si="36"/>
        <v>45838</v>
      </c>
      <c r="M58" s="31">
        <f t="shared" si="36"/>
        <v>45869</v>
      </c>
      <c r="N58" s="31">
        <f t="shared" si="36"/>
        <v>45900</v>
      </c>
      <c r="O58" s="31">
        <f t="shared" si="36"/>
        <v>45930</v>
      </c>
      <c r="P58" s="31">
        <f t="shared" si="36"/>
        <v>45961</v>
      </c>
      <c r="Q58" s="31">
        <f t="shared" si="36"/>
        <v>45991</v>
      </c>
      <c r="R58" s="31">
        <f t="shared" si="36"/>
        <v>46022</v>
      </c>
      <c r="S58" s="31">
        <f t="shared" si="36"/>
        <v>46053</v>
      </c>
      <c r="T58" s="31">
        <f t="shared" si="36"/>
        <v>46081</v>
      </c>
      <c r="U58" s="31">
        <f t="shared" si="36"/>
        <v>46112</v>
      </c>
      <c r="V58" s="31">
        <f t="shared" si="36"/>
        <v>46142</v>
      </c>
      <c r="W58" s="31">
        <f t="shared" si="36"/>
        <v>46173</v>
      </c>
      <c r="X58" s="31">
        <f t="shared" si="36"/>
        <v>46203</v>
      </c>
      <c r="Y58" s="31">
        <f t="shared" si="36"/>
        <v>46234</v>
      </c>
      <c r="Z58" s="31">
        <f t="shared" si="36"/>
        <v>46265</v>
      </c>
      <c r="AA58" s="31">
        <f t="shared" si="36"/>
        <v>46295</v>
      </c>
      <c r="AB58" s="31">
        <f t="shared" si="36"/>
        <v>46326</v>
      </c>
      <c r="AC58" s="31">
        <f t="shared" si="36"/>
        <v>46356</v>
      </c>
      <c r="AD58" s="31">
        <f t="shared" si="36"/>
        <v>46387</v>
      </c>
    </row>
    <row r="59" spans="3:30" x14ac:dyDescent="0.2">
      <c r="C59" s="32" t="s">
        <v>196</v>
      </c>
      <c r="D59" s="26"/>
      <c r="E59" s="63">
        <f t="shared" ref="E59" si="37">SUM(G59:AD59)</f>
        <v>0</v>
      </c>
      <c r="F59" s="26"/>
      <c r="G59" s="28">
        <f t="shared" ref="G59:AD59" si="38">G18-G55</f>
        <v>0</v>
      </c>
      <c r="H59" s="28">
        <f t="shared" si="38"/>
        <v>0</v>
      </c>
      <c r="I59" s="28">
        <f t="shared" si="38"/>
        <v>0</v>
      </c>
      <c r="J59" s="28">
        <f t="shared" si="38"/>
        <v>0</v>
      </c>
      <c r="K59" s="28">
        <f t="shared" si="38"/>
        <v>0</v>
      </c>
      <c r="L59" s="28">
        <f t="shared" si="38"/>
        <v>0</v>
      </c>
      <c r="M59" s="28">
        <f t="shared" si="38"/>
        <v>0</v>
      </c>
      <c r="N59" s="28">
        <f t="shared" si="38"/>
        <v>0</v>
      </c>
      <c r="O59" s="28">
        <f t="shared" si="38"/>
        <v>0</v>
      </c>
      <c r="P59" s="28">
        <f t="shared" si="38"/>
        <v>0</v>
      </c>
      <c r="Q59" s="28">
        <f t="shared" si="38"/>
        <v>0</v>
      </c>
      <c r="R59" s="28">
        <f t="shared" si="38"/>
        <v>0</v>
      </c>
      <c r="S59" s="28">
        <f t="shared" si="38"/>
        <v>0</v>
      </c>
      <c r="T59" s="28">
        <f t="shared" si="38"/>
        <v>0</v>
      </c>
      <c r="U59" s="28">
        <f t="shared" si="38"/>
        <v>0</v>
      </c>
      <c r="V59" s="28">
        <f t="shared" si="38"/>
        <v>0</v>
      </c>
      <c r="W59" s="28">
        <f t="shared" si="38"/>
        <v>0</v>
      </c>
      <c r="X59" s="28">
        <f t="shared" si="38"/>
        <v>0</v>
      </c>
      <c r="Y59" s="28">
        <f t="shared" si="38"/>
        <v>0</v>
      </c>
      <c r="Z59" s="28">
        <f t="shared" si="38"/>
        <v>0</v>
      </c>
      <c r="AA59" s="28">
        <f t="shared" si="38"/>
        <v>0</v>
      </c>
      <c r="AB59" s="28">
        <f t="shared" si="38"/>
        <v>0</v>
      </c>
      <c r="AC59" s="28">
        <f t="shared" si="38"/>
        <v>0</v>
      </c>
      <c r="AD59" s="28">
        <f t="shared" si="38"/>
        <v>0</v>
      </c>
    </row>
    <row r="60" spans="3:30" s="38" customFormat="1" x14ac:dyDescent="0.2">
      <c r="C60" s="38" t="s">
        <v>219</v>
      </c>
      <c r="E60" s="70">
        <f>AD60</f>
        <v>0</v>
      </c>
      <c r="G60" s="39">
        <f>SUM($G59:G59)</f>
        <v>0</v>
      </c>
      <c r="H60" s="39">
        <f>SUM($G59:H59)</f>
        <v>0</v>
      </c>
      <c r="I60" s="39">
        <f>SUM($G59:I59)</f>
        <v>0</v>
      </c>
      <c r="J60" s="39">
        <f>SUM($G59:J59)</f>
        <v>0</v>
      </c>
      <c r="K60" s="39">
        <f>SUM($G59:K59)</f>
        <v>0</v>
      </c>
      <c r="L60" s="39">
        <f>SUM($G59:L59)</f>
        <v>0</v>
      </c>
      <c r="M60" s="39">
        <f>SUM($G59:M59)</f>
        <v>0</v>
      </c>
      <c r="N60" s="39">
        <f>SUM($G59:N59)</f>
        <v>0</v>
      </c>
      <c r="O60" s="39">
        <f>SUM($G59:O59)</f>
        <v>0</v>
      </c>
      <c r="P60" s="39">
        <f>SUM($G59:P59)</f>
        <v>0</v>
      </c>
      <c r="Q60" s="39">
        <f>SUM($G59:Q59)</f>
        <v>0</v>
      </c>
      <c r="R60" s="39">
        <f>SUM($G59:R59)</f>
        <v>0</v>
      </c>
      <c r="S60" s="39">
        <f>SUM($G59:S59)</f>
        <v>0</v>
      </c>
      <c r="T60" s="39">
        <f>SUM($G59:T59)</f>
        <v>0</v>
      </c>
      <c r="U60" s="39">
        <f>SUM($G59:U59)</f>
        <v>0</v>
      </c>
      <c r="V60" s="39">
        <f>SUM($G59:V59)</f>
        <v>0</v>
      </c>
      <c r="W60" s="39">
        <f>SUM($G59:W59)</f>
        <v>0</v>
      </c>
      <c r="X60" s="39">
        <f>SUM($G59:X59)</f>
        <v>0</v>
      </c>
      <c r="Y60" s="39">
        <f>SUM($G59:Y59)</f>
        <v>0</v>
      </c>
      <c r="Z60" s="39">
        <f>SUM($G59:Z59)</f>
        <v>0</v>
      </c>
      <c r="AA60" s="39">
        <f>SUM($G59:AA59)</f>
        <v>0</v>
      </c>
      <c r="AB60" s="39">
        <f>SUM($G59:AB59)</f>
        <v>0</v>
      </c>
      <c r="AC60" s="39">
        <f>SUM($G59:AC59)</f>
        <v>0</v>
      </c>
      <c r="AD60" s="39">
        <f>SUM($G59:AD59)</f>
        <v>0</v>
      </c>
    </row>
    <row r="61" spans="3:30" x14ac:dyDescent="0.2">
      <c r="C61" s="38" t="s">
        <v>218</v>
      </c>
      <c r="D61" s="40">
        <f>EOMONTH(_xlfn.MAXIFS($G$58:$AD$58,$G$60:$AD$60,"&lt;0"),1)</f>
        <v>59</v>
      </c>
      <c r="E61" s="70"/>
    </row>
  </sheetData>
  <sheetProtection sheet="1" objects="1" scenarios="1" selectLockedCells="1"/>
  <phoneticPr fontId="14" type="noConversion"/>
  <dataValidations count="1">
    <dataValidation type="decimal" operator="greaterThanOrEqual" allowBlank="1" showInputMessage="1" showErrorMessage="1" sqref="G6:AD17 G23:AD34 G38:AD50" xr:uid="{DA822D12-BBB3-40C0-841C-B2B8590DC385}">
      <formula1>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9D2E-E2E9-4484-B270-9C7916980E17}">
  <dimension ref="A2:I47"/>
  <sheetViews>
    <sheetView showGridLines="0" workbookViewId="0">
      <selection activeCell="D7" sqref="D7"/>
    </sheetView>
  </sheetViews>
  <sheetFormatPr defaultColWidth="0" defaultRowHeight="12.75" x14ac:dyDescent="0.2"/>
  <cols>
    <col min="1" max="1" width="2.7109375" style="97" customWidth="1"/>
    <col min="2" max="2" width="30.7109375" style="97" customWidth="1"/>
    <col min="3" max="4" width="20.7109375" style="97" customWidth="1"/>
    <col min="5" max="5" width="4.7109375" style="97" customWidth="1"/>
    <col min="6" max="7" width="20.7109375" style="97" customWidth="1"/>
    <col min="8" max="8" width="2.7109375" style="97" customWidth="1"/>
    <col min="9" max="9" width="0" style="97" hidden="1" customWidth="1"/>
    <col min="10" max="16384" width="8.85546875" style="97" hidden="1"/>
  </cols>
  <sheetData>
    <row r="2" spans="2:7" x14ac:dyDescent="0.2">
      <c r="B2" s="145" t="str">
        <f>"PLEASE "&amp;IF('Startup Costs | Sources &amp; Uses'!$D$46&gt;=100000,"COMPLETE","BYPASS")&amp;" ADDITIONAL REQUIREMENTS TAB"</f>
        <v>PLEASE BYPASS ADDITIONAL REQUIREMENTS TAB</v>
      </c>
      <c r="C2" s="145"/>
      <c r="D2" s="145"/>
      <c r="E2" s="145"/>
      <c r="F2" s="145"/>
      <c r="G2" s="145"/>
    </row>
    <row r="4" spans="2:7" x14ac:dyDescent="0.2">
      <c r="B4" s="146" t="s">
        <v>299</v>
      </c>
    </row>
    <row r="6" spans="2:7" x14ac:dyDescent="0.2">
      <c r="B6" s="25" t="str">
        <f>'Startup Costs | Sources &amp; Uses'!C6</f>
        <v>Capital Uses</v>
      </c>
      <c r="C6" s="54" t="str">
        <f>'Startup Costs | Sources &amp; Uses'!E6</f>
        <v>Amount</v>
      </c>
      <c r="D6" s="147" t="s">
        <v>298</v>
      </c>
      <c r="F6" s="148" t="s">
        <v>297</v>
      </c>
      <c r="G6" s="149">
        <f>COUNTIF(_xlfn.ANCHORARRAY(C7),"&lt;&gt;0")</f>
        <v>0</v>
      </c>
    </row>
    <row r="7" spans="2:7" x14ac:dyDescent="0.2">
      <c r="B7" s="142" t="str" cm="1">
        <f t="array" ref="B7:B9">_xlfn.UNIQUE('Startup Costs | Sources &amp; Uses'!$C$7:$C$21)</f>
        <v>Item 1</v>
      </c>
      <c r="C7" s="143" cm="1">
        <f t="array" ref="C7:C9">INDEX('Startup Costs | Sources &amp; Uses'!$E$7:$E$21,MATCH(_xlfn.ANCHORARRAY(B7),'Startup Costs | Sources &amp; Uses'!$C$7:$C$21,0))</f>
        <v>0</v>
      </c>
      <c r="D7" s="144" t="b">
        <v>0</v>
      </c>
      <c r="F7" s="148" t="s">
        <v>300</v>
      </c>
      <c r="G7" s="139" cm="1">
        <f t="array" ref="G7">SUM(--(D7:D21))</f>
        <v>0</v>
      </c>
    </row>
    <row r="8" spans="2:7" x14ac:dyDescent="0.2">
      <c r="B8" s="142" t="str">
        <v>Item 2</v>
      </c>
      <c r="C8" s="143">
        <v>0</v>
      </c>
      <c r="D8" s="144" t="b">
        <v>0</v>
      </c>
      <c r="F8" s="148" t="s">
        <v>301</v>
      </c>
      <c r="G8" s="150">
        <f>IFERROR(G7/G6,0)</f>
        <v>0</v>
      </c>
    </row>
    <row r="9" spans="2:7" x14ac:dyDescent="0.2">
      <c r="B9" s="142" t="str">
        <v>[…]</v>
      </c>
      <c r="C9" s="143">
        <v>0</v>
      </c>
      <c r="D9" s="144" t="b">
        <v>0</v>
      </c>
    </row>
    <row r="10" spans="2:7" x14ac:dyDescent="0.2">
      <c r="C10" s="151"/>
      <c r="D10" s="144" t="b">
        <v>0</v>
      </c>
    </row>
    <row r="11" spans="2:7" x14ac:dyDescent="0.2">
      <c r="C11" s="151"/>
      <c r="D11" s="144" t="b">
        <v>0</v>
      </c>
    </row>
    <row r="12" spans="2:7" x14ac:dyDescent="0.2">
      <c r="C12" s="151"/>
      <c r="D12" s="144" t="b">
        <v>0</v>
      </c>
    </row>
    <row r="13" spans="2:7" x14ac:dyDescent="0.2">
      <c r="C13" s="151"/>
      <c r="D13" s="144" t="b">
        <v>0</v>
      </c>
    </row>
    <row r="14" spans="2:7" x14ac:dyDescent="0.2">
      <c r="C14" s="151"/>
      <c r="D14" s="144" t="b">
        <v>0</v>
      </c>
    </row>
    <row r="15" spans="2:7" x14ac:dyDescent="0.2">
      <c r="C15" s="151"/>
      <c r="D15" s="144" t="b">
        <v>0</v>
      </c>
    </row>
    <row r="16" spans="2:7" x14ac:dyDescent="0.2">
      <c r="C16" s="151"/>
      <c r="D16" s="144" t="b">
        <v>0</v>
      </c>
    </row>
    <row r="17" spans="2:7" x14ac:dyDescent="0.2">
      <c r="C17" s="151"/>
      <c r="D17" s="144" t="b">
        <v>0</v>
      </c>
    </row>
    <row r="18" spans="2:7" x14ac:dyDescent="0.2">
      <c r="C18" s="151"/>
      <c r="D18" s="144" t="b">
        <v>0</v>
      </c>
    </row>
    <row r="19" spans="2:7" x14ac:dyDescent="0.2">
      <c r="C19" s="151"/>
      <c r="D19" s="144" t="b">
        <v>0</v>
      </c>
    </row>
    <row r="20" spans="2:7" x14ac:dyDescent="0.2">
      <c r="C20" s="151"/>
      <c r="D20" s="144" t="b">
        <v>0</v>
      </c>
    </row>
    <row r="21" spans="2:7" x14ac:dyDescent="0.2">
      <c r="D21" s="144" t="b">
        <v>0</v>
      </c>
    </row>
    <row r="22" spans="2:7" x14ac:dyDescent="0.2">
      <c r="B22" s="152"/>
      <c r="C22" s="152"/>
      <c r="D22" s="152"/>
    </row>
    <row r="25" spans="2:7" x14ac:dyDescent="0.2">
      <c r="B25" s="19" t="s">
        <v>153</v>
      </c>
      <c r="C25" s="4"/>
      <c r="D25" s="4"/>
      <c r="E25" s="4"/>
      <c r="F25" s="4"/>
      <c r="G25" s="4"/>
    </row>
    <row r="26" spans="2:7" x14ac:dyDescent="0.2">
      <c r="B26" s="4"/>
      <c r="C26" s="71"/>
      <c r="D26" s="71"/>
      <c r="E26" s="71"/>
      <c r="F26" s="4"/>
      <c r="G26" s="4"/>
    </row>
    <row r="27" spans="2:7" x14ac:dyDescent="0.2">
      <c r="B27" s="153" t="s">
        <v>147</v>
      </c>
      <c r="C27" s="192">
        <f>'Application Form'!D98</f>
        <v>0</v>
      </c>
      <c r="D27" s="192"/>
      <c r="E27" s="192"/>
      <c r="F27" s="192"/>
      <c r="G27" s="192"/>
    </row>
    <row r="28" spans="2:7" x14ac:dyDescent="0.2">
      <c r="B28" s="154" t="s">
        <v>148</v>
      </c>
      <c r="C28" s="192">
        <f>'Application Form'!D99</f>
        <v>0</v>
      </c>
      <c r="D28" s="192"/>
      <c r="E28" s="192"/>
      <c r="F28" s="192"/>
      <c r="G28" s="192"/>
    </row>
    <row r="29" spans="2:7" x14ac:dyDescent="0.2">
      <c r="B29" s="154" t="s">
        <v>149</v>
      </c>
      <c r="C29" s="192">
        <f>'Application Form'!D100</f>
        <v>0</v>
      </c>
      <c r="D29" s="192"/>
      <c r="E29" s="192"/>
      <c r="F29" s="192"/>
      <c r="G29" s="192"/>
    </row>
    <row r="30" spans="2:7" x14ac:dyDescent="0.2">
      <c r="B30" s="154" t="s">
        <v>150</v>
      </c>
      <c r="C30" s="192">
        <f>'Application Form'!D101</f>
        <v>0</v>
      </c>
      <c r="D30" s="192"/>
      <c r="E30" s="192"/>
      <c r="F30" s="192"/>
      <c r="G30" s="192"/>
    </row>
    <row r="31" spans="2:7" ht="38.25" x14ac:dyDescent="0.2">
      <c r="B31" s="154" t="s">
        <v>151</v>
      </c>
      <c r="C31" s="192">
        <f>'Application Form'!D102</f>
        <v>0</v>
      </c>
      <c r="D31" s="192"/>
      <c r="E31" s="192"/>
      <c r="F31" s="192"/>
      <c r="G31" s="192"/>
    </row>
    <row r="32" spans="2:7" ht="38.25" x14ac:dyDescent="0.2">
      <c r="B32" s="155" t="s">
        <v>152</v>
      </c>
      <c r="C32" s="192">
        <f>'Application Form'!D103</f>
        <v>0</v>
      </c>
      <c r="D32" s="192"/>
      <c r="E32" s="192"/>
      <c r="F32" s="192"/>
      <c r="G32" s="192"/>
    </row>
    <row r="33" spans="2:7" ht="25.5" x14ac:dyDescent="0.2">
      <c r="B33" s="156" t="s">
        <v>303</v>
      </c>
      <c r="C33" s="183"/>
      <c r="D33" s="184"/>
      <c r="E33" s="184"/>
      <c r="F33" s="184"/>
      <c r="G33" s="185"/>
    </row>
    <row r="34" spans="2:7" ht="25.5" x14ac:dyDescent="0.2">
      <c r="B34" s="12" t="s">
        <v>304</v>
      </c>
      <c r="C34" s="186"/>
      <c r="D34" s="187"/>
      <c r="E34" s="187"/>
      <c r="F34" s="187"/>
      <c r="G34" s="188"/>
    </row>
    <row r="35" spans="2:7" ht="25.5" x14ac:dyDescent="0.2">
      <c r="B35" s="12" t="s">
        <v>305</v>
      </c>
      <c r="C35" s="189"/>
      <c r="D35" s="190"/>
      <c r="E35" s="190"/>
      <c r="F35" s="190"/>
      <c r="G35" s="191"/>
    </row>
    <row r="36" spans="2:7" x14ac:dyDescent="0.2">
      <c r="B36" s="4"/>
      <c r="C36" s="4"/>
      <c r="D36" s="4"/>
      <c r="E36" s="4"/>
      <c r="F36" s="4"/>
      <c r="G36" s="4"/>
    </row>
    <row r="37" spans="2:7" x14ac:dyDescent="0.2">
      <c r="B37" s="19" t="s">
        <v>158</v>
      </c>
      <c r="C37" s="4"/>
      <c r="D37" s="4"/>
      <c r="E37" s="4"/>
      <c r="F37" s="4"/>
      <c r="G37" s="4"/>
    </row>
    <row r="38" spans="2:7" x14ac:dyDescent="0.2">
      <c r="B38" s="4"/>
      <c r="C38" s="4"/>
      <c r="D38" s="4"/>
      <c r="E38" s="4"/>
      <c r="F38" s="4"/>
      <c r="G38" s="4"/>
    </row>
    <row r="39" spans="2:7" x14ac:dyDescent="0.2">
      <c r="B39" s="153" t="s">
        <v>147</v>
      </c>
      <c r="C39" s="192">
        <f>'Application Form'!D107</f>
        <v>0</v>
      </c>
      <c r="D39" s="192"/>
      <c r="E39" s="192"/>
      <c r="F39" s="192"/>
      <c r="G39" s="192"/>
    </row>
    <row r="40" spans="2:7" x14ac:dyDescent="0.2">
      <c r="B40" s="154" t="s">
        <v>148</v>
      </c>
      <c r="C40" s="192">
        <f>'Application Form'!D108</f>
        <v>0</v>
      </c>
      <c r="D40" s="192"/>
      <c r="E40" s="192"/>
      <c r="F40" s="192"/>
      <c r="G40" s="192"/>
    </row>
    <row r="41" spans="2:7" x14ac:dyDescent="0.2">
      <c r="B41" s="154" t="s">
        <v>149</v>
      </c>
      <c r="C41" s="192">
        <f>'Application Form'!D109</f>
        <v>0</v>
      </c>
      <c r="D41" s="192"/>
      <c r="E41" s="192"/>
      <c r="F41" s="192"/>
      <c r="G41" s="192"/>
    </row>
    <row r="42" spans="2:7" x14ac:dyDescent="0.2">
      <c r="B42" s="154" t="s">
        <v>150</v>
      </c>
      <c r="C42" s="192">
        <f>'Application Form'!D110</f>
        <v>0</v>
      </c>
      <c r="D42" s="192"/>
      <c r="E42" s="192"/>
      <c r="F42" s="192"/>
      <c r="G42" s="192"/>
    </row>
    <row r="43" spans="2:7" ht="38.25" x14ac:dyDescent="0.2">
      <c r="B43" s="154" t="s">
        <v>151</v>
      </c>
      <c r="C43" s="192">
        <f>'Application Form'!D111</f>
        <v>0</v>
      </c>
      <c r="D43" s="192"/>
      <c r="E43" s="192"/>
      <c r="F43" s="192"/>
      <c r="G43" s="192"/>
    </row>
    <row r="44" spans="2:7" ht="38.25" x14ac:dyDescent="0.2">
      <c r="B44" s="155" t="s">
        <v>152</v>
      </c>
      <c r="C44" s="192">
        <f>'Application Form'!D112</f>
        <v>0</v>
      </c>
      <c r="D44" s="192"/>
      <c r="E44" s="192"/>
      <c r="F44" s="192"/>
      <c r="G44" s="192"/>
    </row>
    <row r="45" spans="2:7" ht="25.5" x14ac:dyDescent="0.2">
      <c r="B45" s="156" t="s">
        <v>303</v>
      </c>
      <c r="C45" s="183"/>
      <c r="D45" s="184"/>
      <c r="E45" s="184"/>
      <c r="F45" s="184"/>
      <c r="G45" s="185"/>
    </row>
    <row r="46" spans="2:7" ht="25.5" x14ac:dyDescent="0.2">
      <c r="B46" s="12" t="s">
        <v>304</v>
      </c>
      <c r="C46" s="186"/>
      <c r="D46" s="187"/>
      <c r="E46" s="187"/>
      <c r="F46" s="187"/>
      <c r="G46" s="188"/>
    </row>
    <row r="47" spans="2:7" ht="25.5" x14ac:dyDescent="0.2">
      <c r="B47" s="12" t="s">
        <v>305</v>
      </c>
      <c r="C47" s="189"/>
      <c r="D47" s="190"/>
      <c r="E47" s="190"/>
      <c r="F47" s="190"/>
      <c r="G47" s="191"/>
    </row>
  </sheetData>
  <sheetProtection sheet="1" objects="1" scenarios="1" selectLockedCells="1"/>
  <mergeCells count="18">
    <mergeCell ref="C27:G27"/>
    <mergeCell ref="C28:G28"/>
    <mergeCell ref="C29:G29"/>
    <mergeCell ref="C30:G30"/>
    <mergeCell ref="C45:G45"/>
    <mergeCell ref="C46:G46"/>
    <mergeCell ref="C47:G47"/>
    <mergeCell ref="C31:G31"/>
    <mergeCell ref="C32:G32"/>
    <mergeCell ref="C39:G39"/>
    <mergeCell ref="C40:G40"/>
    <mergeCell ref="C41:G41"/>
    <mergeCell ref="C42:G42"/>
    <mergeCell ref="C33:G33"/>
    <mergeCell ref="C34:G34"/>
    <mergeCell ref="C35:G35"/>
    <mergeCell ref="C43:G43"/>
    <mergeCell ref="C44:G44"/>
  </mergeCells>
  <dataValidations count="1">
    <dataValidation operator="greaterThanOrEqual" allowBlank="1" showInputMessage="1" showErrorMessage="1" sqref="C7:C9" xr:uid="{E4584702-3B61-4EE5-BB58-583A0C216BCE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46EB85-EFDA-4B30-9711-86948BABF65A}">
            <xm:f>'Startup Costs | Sources &amp; Uses'!$D$46&gt;=100000</xm:f>
            <x14:dxf>
              <font>
                <b/>
                <i val="0"/>
                <color theme="1"/>
              </font>
              <fill>
                <patternFill>
                  <bgColor rgb="FFFFC000"/>
                </patternFill>
              </fill>
            </x14:dxf>
          </x14:cfRule>
          <xm:sqref>B2:G2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5A2F6-24FA-4A30-AF64-40231B7359D1}">
  <dimension ref="A2:I28"/>
  <sheetViews>
    <sheetView showGridLines="0" topLeftCell="A2" workbookViewId="0">
      <selection activeCell="F25" sqref="F25"/>
    </sheetView>
  </sheetViews>
  <sheetFormatPr defaultColWidth="0" defaultRowHeight="12.75" x14ac:dyDescent="0.2"/>
  <cols>
    <col min="1" max="1" width="2.7109375" style="97" customWidth="1"/>
    <col min="2" max="2" width="30.7109375" style="42" customWidth="1"/>
    <col min="3" max="3" width="2.7109375" style="97" customWidth="1"/>
    <col min="4" max="4" width="30.7109375" style="125" customWidth="1"/>
    <col min="5" max="5" width="2.7109375" style="125" customWidth="1"/>
    <col min="6" max="6" width="30.7109375" style="125" customWidth="1"/>
    <col min="7" max="7" width="2.7109375" style="125" customWidth="1"/>
    <col min="8" max="8" width="30.7109375" style="125" customWidth="1"/>
    <col min="9" max="9" width="2.7109375" style="97" customWidth="1"/>
    <col min="10" max="16384" width="8.85546875" style="97" hidden="1"/>
  </cols>
  <sheetData>
    <row r="2" spans="2:8" x14ac:dyDescent="0.2">
      <c r="B2" s="25" t="s">
        <v>286</v>
      </c>
      <c r="C2" s="138"/>
      <c r="D2" s="139">
        <f>'Application Form'!D9</f>
        <v>0</v>
      </c>
      <c r="E2" s="140"/>
      <c r="F2" s="140"/>
      <c r="G2" s="140"/>
      <c r="H2" s="140"/>
    </row>
    <row r="3" spans="2:8" x14ac:dyDescent="0.2">
      <c r="B3" s="25" t="s">
        <v>287</v>
      </c>
      <c r="C3" s="138"/>
      <c r="D3" s="139">
        <f>'Application Form'!D10</f>
        <v>0</v>
      </c>
      <c r="E3" s="140"/>
      <c r="F3" s="140"/>
      <c r="G3" s="140"/>
      <c r="H3" s="140"/>
    </row>
    <row r="4" spans="2:8" x14ac:dyDescent="0.2">
      <c r="B4" s="25" t="s">
        <v>113</v>
      </c>
      <c r="C4" s="138"/>
      <c r="D4" s="139">
        <f>'Application Form'!D20</f>
        <v>0</v>
      </c>
      <c r="E4" s="140"/>
      <c r="F4" s="140"/>
      <c r="G4" s="140"/>
      <c r="H4" s="140"/>
    </row>
    <row r="6" spans="2:8" x14ac:dyDescent="0.2">
      <c r="B6" s="25" t="s">
        <v>282</v>
      </c>
      <c r="D6" s="96" t="s">
        <v>283</v>
      </c>
      <c r="F6" s="96" t="s">
        <v>284</v>
      </c>
      <c r="H6" s="96" t="s">
        <v>285</v>
      </c>
    </row>
    <row r="8" spans="2:8" x14ac:dyDescent="0.2">
      <c r="B8" s="42" t="s">
        <v>288</v>
      </c>
      <c r="D8" s="129">
        <f>'Application Form'!D42</f>
        <v>45688</v>
      </c>
      <c r="F8" s="128">
        <v>45658</v>
      </c>
      <c r="H8" s="131">
        <f>ROUND(YEARFRAC(D8,F8)*12,0)</f>
        <v>1</v>
      </c>
    </row>
    <row r="10" spans="2:8" x14ac:dyDescent="0.2">
      <c r="B10" s="42" t="s">
        <v>289</v>
      </c>
      <c r="D10" s="130">
        <f>'Application Form'!D78</f>
        <v>0</v>
      </c>
      <c r="F10" s="127">
        <v>0</v>
      </c>
      <c r="H10" s="132">
        <f t="shared" ref="H10:H16" si="0">F10-D10</f>
        <v>0</v>
      </c>
    </row>
    <row r="11" spans="2:8" x14ac:dyDescent="0.2">
      <c r="B11" s="42" t="s">
        <v>290</v>
      </c>
      <c r="D11" s="130">
        <f>'Application Form'!D79</f>
        <v>0</v>
      </c>
      <c r="F11" s="127">
        <v>0</v>
      </c>
      <c r="H11" s="132">
        <f t="shared" si="0"/>
        <v>0</v>
      </c>
    </row>
    <row r="12" spans="2:8" x14ac:dyDescent="0.2">
      <c r="B12" s="42" t="s">
        <v>291</v>
      </c>
      <c r="D12" s="130">
        <f>'Application Form'!D80</f>
        <v>0</v>
      </c>
      <c r="F12" s="127">
        <v>0</v>
      </c>
      <c r="H12" s="132">
        <f t="shared" si="0"/>
        <v>0</v>
      </c>
    </row>
    <row r="13" spans="2:8" x14ac:dyDescent="0.2">
      <c r="B13" s="42" t="s">
        <v>292</v>
      </c>
      <c r="D13" s="130">
        <f>'Application Form'!D81</f>
        <v>0</v>
      </c>
      <c r="F13" s="127">
        <v>0</v>
      </c>
      <c r="H13" s="132">
        <f t="shared" si="0"/>
        <v>0</v>
      </c>
    </row>
    <row r="15" spans="2:8" x14ac:dyDescent="0.2">
      <c r="B15" s="42" t="s">
        <v>294</v>
      </c>
      <c r="D15" s="134">
        <f>'Application Form'!D86-'Application Form'!$D$85</f>
        <v>0</v>
      </c>
      <c r="F15" s="126">
        <v>0</v>
      </c>
      <c r="H15" s="133">
        <f t="shared" si="0"/>
        <v>0</v>
      </c>
    </row>
    <row r="16" spans="2:8" x14ac:dyDescent="0.2">
      <c r="B16" s="42" t="s">
        <v>295</v>
      </c>
      <c r="D16" s="134">
        <f>'Application Form'!D87-'Application Form'!$D$85</f>
        <v>0</v>
      </c>
      <c r="F16" s="126">
        <v>0</v>
      </c>
      <c r="H16" s="133">
        <f t="shared" si="0"/>
        <v>0</v>
      </c>
    </row>
    <row r="18" spans="2:9" x14ac:dyDescent="0.2">
      <c r="B18" s="42" t="s">
        <v>153</v>
      </c>
    </row>
    <row r="19" spans="2:9" x14ac:dyDescent="0.2">
      <c r="B19" s="42" t="s">
        <v>147</v>
      </c>
      <c r="D19" s="130">
        <f>'Application Form'!D98</f>
        <v>0</v>
      </c>
      <c r="E19" s="130"/>
      <c r="F19" s="130"/>
      <c r="G19" s="130"/>
      <c r="H19" s="130"/>
      <c r="I19" s="135"/>
    </row>
    <row r="20" spans="2:9" x14ac:dyDescent="0.2">
      <c r="B20" s="42" t="s">
        <v>149</v>
      </c>
      <c r="D20" s="130">
        <f>'Application Form'!D100</f>
        <v>0</v>
      </c>
      <c r="E20" s="130"/>
      <c r="F20" s="127">
        <v>0</v>
      </c>
      <c r="G20" s="130"/>
      <c r="H20" s="133">
        <f t="shared" ref="H20:H21" si="1">F20-D20</f>
        <v>0</v>
      </c>
      <c r="I20" s="135"/>
    </row>
    <row r="21" spans="2:9" x14ac:dyDescent="0.2">
      <c r="B21" s="42" t="s">
        <v>150</v>
      </c>
      <c r="D21" s="130">
        <f>'Application Form'!D101</f>
        <v>0</v>
      </c>
      <c r="E21" s="130"/>
      <c r="F21" s="127">
        <v>0</v>
      </c>
      <c r="G21" s="130"/>
      <c r="H21" s="133">
        <f t="shared" si="1"/>
        <v>0</v>
      </c>
      <c r="I21" s="135"/>
    </row>
    <row r="22" spans="2:9" x14ac:dyDescent="0.2">
      <c r="D22" s="130"/>
      <c r="E22" s="130"/>
      <c r="F22" s="130"/>
      <c r="G22" s="130"/>
      <c r="H22" s="130"/>
      <c r="I22" s="135"/>
    </row>
    <row r="23" spans="2:9" x14ac:dyDescent="0.2">
      <c r="B23" s="42" t="s">
        <v>158</v>
      </c>
      <c r="D23" s="130"/>
      <c r="E23" s="130"/>
      <c r="F23" s="130"/>
      <c r="G23" s="130"/>
      <c r="H23" s="130"/>
      <c r="I23" s="135"/>
    </row>
    <row r="24" spans="2:9" x14ac:dyDescent="0.2">
      <c r="B24" s="42" t="s">
        <v>147</v>
      </c>
      <c r="D24" s="130">
        <f>'Application Form'!D107</f>
        <v>0</v>
      </c>
      <c r="E24" s="130"/>
      <c r="F24" s="130"/>
      <c r="G24" s="130"/>
      <c r="H24" s="130"/>
      <c r="I24" s="135"/>
    </row>
    <row r="25" spans="2:9" x14ac:dyDescent="0.2">
      <c r="B25" s="42" t="s">
        <v>149</v>
      </c>
      <c r="D25" s="130">
        <f>'Application Form'!D109</f>
        <v>0</v>
      </c>
      <c r="E25" s="130"/>
      <c r="F25" s="127">
        <v>0</v>
      </c>
      <c r="G25" s="130"/>
      <c r="H25" s="133">
        <f t="shared" ref="H25:H26" si="2">F25-D25</f>
        <v>0</v>
      </c>
      <c r="I25" s="135"/>
    </row>
    <row r="26" spans="2:9" x14ac:dyDescent="0.2">
      <c r="B26" s="42" t="s">
        <v>150</v>
      </c>
      <c r="D26" s="130">
        <f>'Application Form'!D110</f>
        <v>0</v>
      </c>
      <c r="E26" s="130"/>
      <c r="F26" s="127">
        <v>0</v>
      </c>
      <c r="G26" s="130"/>
      <c r="H26" s="133">
        <f t="shared" si="2"/>
        <v>0</v>
      </c>
      <c r="I26" s="135"/>
    </row>
    <row r="27" spans="2:9" x14ac:dyDescent="0.2">
      <c r="D27" s="130"/>
      <c r="E27" s="130"/>
      <c r="F27" s="130"/>
      <c r="G27" s="130"/>
      <c r="H27" s="130"/>
      <c r="I27" s="135"/>
    </row>
    <row r="28" spans="2:9" x14ac:dyDescent="0.2">
      <c r="B28" s="136" t="s">
        <v>293</v>
      </c>
      <c r="C28" s="137"/>
      <c r="D28" s="134">
        <f>'Startup Costs | Sources &amp; Uses'!E22</f>
        <v>0</v>
      </c>
      <c r="E28" s="134"/>
      <c r="F28" s="126">
        <v>0</v>
      </c>
      <c r="G28" s="134"/>
      <c r="H28" s="133">
        <f t="shared" ref="H28" si="3">F28-D28</f>
        <v>0</v>
      </c>
      <c r="I28" s="137"/>
    </row>
  </sheetData>
  <sheetProtection sheet="1" objects="1" scenarios="1" selectLockedCells="1"/>
  <dataValidations count="1">
    <dataValidation type="decimal" operator="greaterThanOrEqual" allowBlank="1" showInputMessage="1" showErrorMessage="1" sqref="F8 F10:F13 F28 F15:F16 F20:F21 F25:F26" xr:uid="{404FB484-BEB5-4664-B565-781AC1491056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ADC7-E487-4C40-A0E0-3BE385AD89FD}">
  <sheetPr codeName="Sheet4">
    <tabColor rgb="FFFF0000"/>
  </sheetPr>
  <dimension ref="A2:AF255"/>
  <sheetViews>
    <sheetView showGridLines="0" topLeftCell="A179" workbookViewId="0">
      <selection activeCell="B230" sqref="B230"/>
    </sheetView>
  </sheetViews>
  <sheetFormatPr defaultColWidth="0" defaultRowHeight="12.75" x14ac:dyDescent="0.2"/>
  <cols>
    <col min="1" max="1" width="2.7109375" style="1" customWidth="1"/>
    <col min="2" max="5" width="20.7109375" style="1" customWidth="1"/>
    <col min="6" max="6" width="11.28515625" style="1" customWidth="1"/>
    <col min="7" max="7" width="7.42578125" style="1" customWidth="1"/>
    <col min="8" max="8" width="30.7109375" style="1" customWidth="1"/>
    <col min="9" max="9" width="10.7109375" style="1" customWidth="1"/>
    <col min="10" max="10" width="2.7109375" style="1" customWidth="1"/>
    <col min="11" max="16384" width="8.85546875" style="1" hidden="1"/>
  </cols>
  <sheetData>
    <row r="2" spans="2:32" s="4" customFormat="1" ht="15.75" x14ac:dyDescent="0.25">
      <c r="B2" s="3" t="str">
        <f>'Application Form'!$D$20&amp;" - Nisga’a Business Development Fund Application"</f>
        <v xml:space="preserve"> - Nisga’a Business Development Fund Application</v>
      </c>
      <c r="C2" s="3"/>
      <c r="D2" s="3"/>
      <c r="E2" s="3"/>
    </row>
    <row r="3" spans="2:32" s="4" customFormat="1" ht="13.15" customHeight="1" x14ac:dyDescent="0.25">
      <c r="B3" s="5" t="s">
        <v>238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s="4" customFormat="1" ht="13.15" customHeight="1" x14ac:dyDescent="0.25"/>
    <row r="5" spans="2:32" s="4" customFormat="1" ht="13.15" customHeight="1" x14ac:dyDescent="0.25"/>
    <row r="6" spans="2:32" s="4" customFormat="1" ht="13.15" customHeight="1" x14ac:dyDescent="0.2">
      <c r="B6" s="47" t="s">
        <v>244</v>
      </c>
      <c r="C6" s="120"/>
      <c r="D6" s="120"/>
      <c r="E6" s="120"/>
      <c r="F6" s="48">
        <f>SUM(G100,G90,G82,G70,G61,G51,G43,G35,G24,G103,G104,G105)</f>
        <v>54</v>
      </c>
    </row>
    <row r="7" spans="2:32" s="4" customFormat="1" ht="13.15" customHeight="1" x14ac:dyDescent="0.2">
      <c r="F7" s="42"/>
      <c r="G7" s="49"/>
      <c r="H7" s="49"/>
    </row>
    <row r="8" spans="2:32" ht="13.15" customHeight="1" x14ac:dyDescent="0.2">
      <c r="B8" s="50" t="s">
        <v>33</v>
      </c>
      <c r="C8" s="50"/>
      <c r="D8" s="50"/>
      <c r="E8" s="50"/>
      <c r="F8" s="52"/>
      <c r="G8" s="52"/>
      <c r="H8" s="52"/>
      <c r="I8" s="52"/>
    </row>
    <row r="9" spans="2:32" ht="13.15" customHeight="1" x14ac:dyDescent="0.2">
      <c r="B9" s="52" t="s">
        <v>245</v>
      </c>
      <c r="C9" s="52"/>
      <c r="D9" s="52"/>
      <c r="E9" s="52"/>
      <c r="F9" s="51" t="s">
        <v>24</v>
      </c>
      <c r="G9" s="52"/>
      <c r="H9" s="52"/>
      <c r="I9" s="52"/>
    </row>
    <row r="10" spans="2:32" ht="13.15" customHeight="1" x14ac:dyDescent="0.2">
      <c r="B10" s="52" t="s">
        <v>99</v>
      </c>
      <c r="C10" s="52"/>
      <c r="D10" s="52"/>
      <c r="E10" s="52"/>
      <c r="F10" s="51" t="s">
        <v>68</v>
      </c>
      <c r="G10" s="52"/>
      <c r="H10" s="52"/>
      <c r="I10" s="52"/>
    </row>
    <row r="11" spans="2:32" ht="13.15" customHeight="1" x14ac:dyDescent="0.2">
      <c r="B11" s="52" t="s">
        <v>100</v>
      </c>
      <c r="C11" s="52"/>
      <c r="D11" s="52"/>
      <c r="E11" s="52"/>
      <c r="F11" s="51" t="s">
        <v>25</v>
      </c>
      <c r="G11" s="52"/>
      <c r="H11" s="52"/>
      <c r="I11" s="52"/>
    </row>
    <row r="12" spans="2:32" ht="13.15" customHeight="1" x14ac:dyDescent="0.2">
      <c r="B12" s="52" t="s">
        <v>98</v>
      </c>
      <c r="C12" s="52"/>
      <c r="D12" s="52"/>
      <c r="E12" s="52"/>
      <c r="F12" s="52"/>
      <c r="G12" s="52"/>
      <c r="H12" s="52"/>
      <c r="I12" s="52"/>
    </row>
    <row r="13" spans="2:32" ht="13.15" customHeight="1" x14ac:dyDescent="0.2">
      <c r="B13" s="41"/>
      <c r="C13" s="41"/>
      <c r="D13" s="41"/>
      <c r="E13" s="41"/>
    </row>
    <row r="14" spans="2:32" ht="13.15" customHeight="1" x14ac:dyDescent="0.2">
      <c r="B14" s="53"/>
      <c r="C14" s="53"/>
      <c r="D14" s="53"/>
      <c r="E14" s="53"/>
      <c r="F14" s="54" t="s">
        <v>97</v>
      </c>
      <c r="G14" s="54" t="s">
        <v>32</v>
      </c>
      <c r="H14" s="25" t="s">
        <v>102</v>
      </c>
      <c r="I14" s="25"/>
    </row>
    <row r="15" spans="2:32" ht="13.15" customHeight="1" x14ac:dyDescent="0.2">
      <c r="B15" s="55" t="s">
        <v>0</v>
      </c>
      <c r="C15" s="55"/>
      <c r="D15" s="55"/>
      <c r="E15" s="55"/>
      <c r="F15" s="56"/>
      <c r="G15" s="56"/>
      <c r="H15" s="56"/>
      <c r="I15" s="56"/>
    </row>
    <row r="16" spans="2:32" ht="13.15" customHeight="1" x14ac:dyDescent="0.2">
      <c r="B16" s="1" t="s">
        <v>59</v>
      </c>
      <c r="F16" s="116" t="s">
        <v>31</v>
      </c>
      <c r="G16" s="44">
        <f>IF(F16="Y", 1, IF(F16="N", 0, IF(F16="M", 0.5, 0)))</f>
        <v>1</v>
      </c>
      <c r="H16" s="44"/>
    </row>
    <row r="17" spans="2:9" ht="13.15" customHeight="1" x14ac:dyDescent="0.2">
      <c r="B17" s="1" t="s">
        <v>1</v>
      </c>
      <c r="F17" s="116" t="s">
        <v>31</v>
      </c>
      <c r="G17" s="44">
        <f t="shared" ref="G17:G22" si="0">IF(F17="Y", 1, IF(F17="N", 0, IF(F17="M", 0.5, 0)))</f>
        <v>1</v>
      </c>
      <c r="H17" s="44"/>
    </row>
    <row r="18" spans="2:9" ht="13.15" customHeight="1" x14ac:dyDescent="0.2">
      <c r="B18" s="1" t="s">
        <v>69</v>
      </c>
      <c r="F18" s="116" t="s">
        <v>31</v>
      </c>
      <c r="G18" s="44">
        <f t="shared" si="0"/>
        <v>1</v>
      </c>
      <c r="H18" s="44"/>
    </row>
    <row r="19" spans="2:9" ht="13.15" customHeight="1" x14ac:dyDescent="0.2">
      <c r="B19" s="1" t="s">
        <v>60</v>
      </c>
      <c r="F19" s="116" t="s">
        <v>31</v>
      </c>
      <c r="G19" s="44">
        <f t="shared" si="0"/>
        <v>1</v>
      </c>
      <c r="H19" s="44"/>
    </row>
    <row r="20" spans="2:9" ht="13.15" customHeight="1" x14ac:dyDescent="0.2">
      <c r="B20" s="1" t="s">
        <v>26</v>
      </c>
      <c r="F20" s="116" t="s">
        <v>31</v>
      </c>
      <c r="G20" s="44">
        <f t="shared" si="0"/>
        <v>1</v>
      </c>
      <c r="H20" s="44"/>
    </row>
    <row r="21" spans="2:9" ht="13.15" customHeight="1" x14ac:dyDescent="0.2">
      <c r="B21" s="1" t="s">
        <v>61</v>
      </c>
      <c r="F21" s="116" t="s">
        <v>31</v>
      </c>
      <c r="G21" s="44">
        <f t="shared" si="0"/>
        <v>1</v>
      </c>
      <c r="H21" s="44"/>
    </row>
    <row r="22" spans="2:9" ht="13.15" customHeight="1" x14ac:dyDescent="0.2">
      <c r="B22" s="1" t="s">
        <v>66</v>
      </c>
      <c r="F22" s="116" t="s">
        <v>31</v>
      </c>
      <c r="G22" s="44">
        <f t="shared" si="0"/>
        <v>1</v>
      </c>
      <c r="H22" s="44"/>
    </row>
    <row r="23" spans="2:9" ht="13.15" customHeight="1" x14ac:dyDescent="0.2">
      <c r="B23" s="1" t="s">
        <v>67</v>
      </c>
      <c r="F23" s="116" t="s">
        <v>31</v>
      </c>
      <c r="G23" s="44">
        <f>IF(F23="Y", 1, IF(F23="N", 0, IF(F23="M", 0.5, 0)))</f>
        <v>1</v>
      </c>
      <c r="H23" s="44"/>
    </row>
    <row r="24" spans="2:9" s="42" customFormat="1" ht="13.15" customHeight="1" x14ac:dyDescent="0.2">
      <c r="B24" s="57"/>
      <c r="C24" s="57"/>
      <c r="D24" s="57"/>
      <c r="E24" s="57"/>
      <c r="F24" s="57" t="s">
        <v>96</v>
      </c>
      <c r="G24" s="58">
        <f>SUM(G16:G23)</f>
        <v>8</v>
      </c>
      <c r="H24" s="90"/>
      <c r="I24" s="59"/>
    </row>
    <row r="25" spans="2:9" ht="13.15" customHeight="1" x14ac:dyDescent="0.2">
      <c r="B25" s="45"/>
      <c r="C25" s="45"/>
      <c r="D25" s="45"/>
      <c r="E25" s="45"/>
      <c r="F25" s="45"/>
      <c r="G25" s="43"/>
      <c r="H25" s="43"/>
    </row>
    <row r="26" spans="2:9" ht="13.15" customHeight="1" x14ac:dyDescent="0.2">
      <c r="B26" s="55" t="s">
        <v>2</v>
      </c>
      <c r="C26" s="55"/>
      <c r="D26" s="55"/>
      <c r="E26" s="55"/>
      <c r="F26" s="56"/>
      <c r="G26" s="56"/>
      <c r="H26" s="56"/>
      <c r="I26" s="56"/>
    </row>
    <row r="27" spans="2:9" ht="13.15" customHeight="1" x14ac:dyDescent="0.2">
      <c r="B27" s="1" t="s">
        <v>62</v>
      </c>
      <c r="F27" s="116" t="s">
        <v>31</v>
      </c>
      <c r="G27" s="44">
        <f>IF(F27="Y", 1, IF(F27="N", 0, IF(F27="M", 0.5, 0)))</f>
        <v>1</v>
      </c>
      <c r="H27" s="44"/>
    </row>
    <row r="28" spans="2:9" ht="13.15" customHeight="1" x14ac:dyDescent="0.2">
      <c r="B28" s="1" t="s">
        <v>3</v>
      </c>
      <c r="F28" s="116" t="s">
        <v>31</v>
      </c>
      <c r="G28" s="44">
        <f t="shared" ref="G28:G34" si="1">IF(F28="Y", 1, IF(F28="N", 0, IF(F28="M", 0.5, 0)))</f>
        <v>1</v>
      </c>
      <c r="H28" s="44"/>
    </row>
    <row r="29" spans="2:9" ht="13.15" customHeight="1" x14ac:dyDescent="0.2">
      <c r="B29" s="1" t="s">
        <v>4</v>
      </c>
      <c r="F29" s="116" t="s">
        <v>31</v>
      </c>
      <c r="G29" s="44">
        <f t="shared" si="1"/>
        <v>1</v>
      </c>
      <c r="H29" s="44"/>
    </row>
    <row r="30" spans="2:9" ht="13.15" customHeight="1" x14ac:dyDescent="0.2">
      <c r="B30" s="1" t="s">
        <v>5</v>
      </c>
      <c r="F30" s="116" t="s">
        <v>31</v>
      </c>
      <c r="G30" s="44">
        <f t="shared" si="1"/>
        <v>1</v>
      </c>
      <c r="H30" s="44"/>
    </row>
    <row r="31" spans="2:9" ht="13.15" customHeight="1" x14ac:dyDescent="0.2">
      <c r="B31" s="1" t="s">
        <v>63</v>
      </c>
      <c r="F31" s="116" t="s">
        <v>31</v>
      </c>
      <c r="G31" s="44">
        <f t="shared" si="1"/>
        <v>1</v>
      </c>
      <c r="H31" s="44"/>
    </row>
    <row r="32" spans="2:9" ht="13.15" customHeight="1" x14ac:dyDescent="0.2">
      <c r="B32" s="1" t="s">
        <v>64</v>
      </c>
      <c r="F32" s="116" t="s">
        <v>31</v>
      </c>
      <c r="G32" s="44">
        <f t="shared" si="1"/>
        <v>1</v>
      </c>
      <c r="H32" s="44"/>
    </row>
    <row r="33" spans="2:9" ht="13.15" customHeight="1" x14ac:dyDescent="0.2">
      <c r="B33" s="1" t="s">
        <v>6</v>
      </c>
      <c r="F33" s="116" t="s">
        <v>31</v>
      </c>
      <c r="G33" s="44">
        <f t="shared" si="1"/>
        <v>1</v>
      </c>
      <c r="H33" s="44"/>
    </row>
    <row r="34" spans="2:9" ht="13.15" customHeight="1" x14ac:dyDescent="0.2">
      <c r="B34" s="1" t="s">
        <v>65</v>
      </c>
      <c r="F34" s="116" t="s">
        <v>31</v>
      </c>
      <c r="G34" s="44">
        <f t="shared" si="1"/>
        <v>1</v>
      </c>
      <c r="H34" s="44"/>
    </row>
    <row r="35" spans="2:9" s="42" customFormat="1" ht="13.15" customHeight="1" x14ac:dyDescent="0.2">
      <c r="B35" s="57"/>
      <c r="C35" s="57"/>
      <c r="D35" s="57"/>
      <c r="E35" s="57"/>
      <c r="F35" s="57" t="s">
        <v>27</v>
      </c>
      <c r="G35" s="58">
        <f>SUM(G27:G34)</f>
        <v>8</v>
      </c>
      <c r="H35" s="90"/>
      <c r="I35" s="59"/>
    </row>
    <row r="36" spans="2:9" ht="13.15" customHeight="1" x14ac:dyDescent="0.2">
      <c r="B36" s="45"/>
      <c r="C36" s="45"/>
      <c r="D36" s="45"/>
      <c r="E36" s="45"/>
      <c r="F36" s="45"/>
      <c r="G36" s="43"/>
      <c r="H36" s="43"/>
    </row>
    <row r="37" spans="2:9" ht="13.15" customHeight="1" x14ac:dyDescent="0.2">
      <c r="B37" s="55" t="s">
        <v>7</v>
      </c>
      <c r="C37" s="55"/>
      <c r="D37" s="55"/>
      <c r="E37" s="55"/>
      <c r="F37" s="56"/>
      <c r="G37" s="56"/>
      <c r="H37" s="56"/>
      <c r="I37" s="56"/>
    </row>
    <row r="38" spans="2:9" ht="13.15" customHeight="1" x14ac:dyDescent="0.2">
      <c r="B38" s="1" t="s">
        <v>8</v>
      </c>
      <c r="F38" s="116" t="s">
        <v>31</v>
      </c>
      <c r="G38" s="44">
        <f t="shared" ref="G38:G42" si="2">IF(F38="Y", 1, IF(F38="N", 0, IF(F38="M", 0.5, 0)))</f>
        <v>1</v>
      </c>
      <c r="H38" s="44"/>
    </row>
    <row r="39" spans="2:9" ht="13.15" customHeight="1" x14ac:dyDescent="0.2">
      <c r="B39" s="1" t="s">
        <v>9</v>
      </c>
      <c r="F39" s="116" t="s">
        <v>31</v>
      </c>
      <c r="G39" s="44">
        <f t="shared" si="2"/>
        <v>1</v>
      </c>
      <c r="H39" s="44"/>
    </row>
    <row r="40" spans="2:9" ht="13.15" customHeight="1" x14ac:dyDescent="0.2">
      <c r="B40" s="1" t="s">
        <v>10</v>
      </c>
      <c r="F40" s="116" t="s">
        <v>31</v>
      </c>
      <c r="G40" s="44">
        <f t="shared" si="2"/>
        <v>1</v>
      </c>
      <c r="H40" s="44"/>
    </row>
    <row r="41" spans="2:9" ht="13.15" customHeight="1" x14ac:dyDescent="0.2">
      <c r="B41" s="1" t="s">
        <v>11</v>
      </c>
      <c r="F41" s="116" t="s">
        <v>31</v>
      </c>
      <c r="G41" s="44">
        <f t="shared" si="2"/>
        <v>1</v>
      </c>
      <c r="H41" s="44"/>
    </row>
    <row r="42" spans="2:9" ht="13.15" customHeight="1" x14ac:dyDescent="0.2">
      <c r="B42" s="1" t="s">
        <v>12</v>
      </c>
      <c r="F42" s="116" t="s">
        <v>31</v>
      </c>
      <c r="G42" s="44">
        <f t="shared" si="2"/>
        <v>1</v>
      </c>
      <c r="H42" s="44"/>
    </row>
    <row r="43" spans="2:9" s="42" customFormat="1" ht="13.15" customHeight="1" x14ac:dyDescent="0.2">
      <c r="B43" s="57"/>
      <c r="C43" s="57"/>
      <c r="D43" s="57"/>
      <c r="E43" s="57"/>
      <c r="F43" s="57" t="s">
        <v>28</v>
      </c>
      <c r="G43" s="58">
        <f>SUM(G38:G42)</f>
        <v>5</v>
      </c>
      <c r="H43" s="90"/>
      <c r="I43" s="59"/>
    </row>
    <row r="44" spans="2:9" ht="13.15" customHeight="1" x14ac:dyDescent="0.2">
      <c r="B44" s="45"/>
      <c r="C44" s="45"/>
      <c r="D44" s="45"/>
      <c r="E44" s="45"/>
      <c r="F44" s="45"/>
      <c r="G44" s="43"/>
      <c r="H44" s="43"/>
    </row>
    <row r="45" spans="2:9" ht="13.15" customHeight="1" x14ac:dyDescent="0.2">
      <c r="B45" s="55" t="s">
        <v>13</v>
      </c>
      <c r="C45" s="55"/>
      <c r="D45" s="55"/>
      <c r="E45" s="55"/>
      <c r="F45" s="56"/>
      <c r="G45" s="56"/>
      <c r="H45" s="56"/>
      <c r="I45" s="56"/>
    </row>
    <row r="46" spans="2:9" ht="13.15" customHeight="1" x14ac:dyDescent="0.2">
      <c r="B46" s="1" t="s">
        <v>14</v>
      </c>
      <c r="F46" s="116" t="s">
        <v>31</v>
      </c>
      <c r="G46" s="44">
        <f t="shared" ref="G46:G50" si="3">IF(F46="Y", 1, IF(F46="N", 0, IF(F46="M", 0.5, 0)))</f>
        <v>1</v>
      </c>
      <c r="H46" s="44"/>
    </row>
    <row r="47" spans="2:9" ht="13.15" customHeight="1" x14ac:dyDescent="0.2">
      <c r="B47" s="1" t="s">
        <v>70</v>
      </c>
      <c r="F47" s="116" t="s">
        <v>31</v>
      </c>
      <c r="G47" s="44">
        <f t="shared" si="3"/>
        <v>1</v>
      </c>
      <c r="H47" s="44"/>
    </row>
    <row r="48" spans="2:9" ht="13.15" customHeight="1" x14ac:dyDescent="0.2">
      <c r="B48" s="1" t="s">
        <v>15</v>
      </c>
      <c r="F48" s="116" t="s">
        <v>31</v>
      </c>
      <c r="G48" s="44">
        <f t="shared" si="3"/>
        <v>1</v>
      </c>
      <c r="H48" s="44"/>
    </row>
    <row r="49" spans="2:9" ht="13.15" customHeight="1" x14ac:dyDescent="0.2">
      <c r="B49" s="1" t="s">
        <v>16</v>
      </c>
      <c r="F49" s="116" t="s">
        <v>31</v>
      </c>
      <c r="G49" s="44">
        <f t="shared" si="3"/>
        <v>1</v>
      </c>
      <c r="H49" s="44"/>
    </row>
    <row r="50" spans="2:9" ht="13.15" customHeight="1" x14ac:dyDescent="0.2">
      <c r="B50" s="1" t="s">
        <v>17</v>
      </c>
      <c r="F50" s="116" t="s">
        <v>31</v>
      </c>
      <c r="G50" s="44">
        <f t="shared" si="3"/>
        <v>1</v>
      </c>
      <c r="H50" s="44"/>
    </row>
    <row r="51" spans="2:9" s="42" customFormat="1" ht="13.15" customHeight="1" x14ac:dyDescent="0.2">
      <c r="B51" s="57"/>
      <c r="C51" s="57"/>
      <c r="D51" s="57"/>
      <c r="E51" s="57"/>
      <c r="F51" s="57" t="s">
        <v>29</v>
      </c>
      <c r="G51" s="58">
        <f>SUM(G46:G50)</f>
        <v>5</v>
      </c>
      <c r="H51" s="90"/>
      <c r="I51" s="59"/>
    </row>
    <row r="52" spans="2:9" ht="13.15" customHeight="1" x14ac:dyDescent="0.2">
      <c r="B52" s="45"/>
      <c r="C52" s="45"/>
      <c r="D52" s="45"/>
      <c r="E52" s="45"/>
      <c r="F52" s="45"/>
      <c r="G52" s="43"/>
      <c r="H52" s="43"/>
    </row>
    <row r="53" spans="2:9" ht="13.15" customHeight="1" x14ac:dyDescent="0.2">
      <c r="B53" s="55" t="s">
        <v>18</v>
      </c>
      <c r="C53" s="55"/>
      <c r="D53" s="55"/>
      <c r="E53" s="55"/>
      <c r="F53" s="56"/>
      <c r="G53" s="56"/>
      <c r="H53" s="56"/>
      <c r="I53" s="56"/>
    </row>
    <row r="54" spans="2:9" ht="13.15" customHeight="1" x14ac:dyDescent="0.2">
      <c r="B54" s="1" t="s">
        <v>19</v>
      </c>
      <c r="F54" s="116" t="s">
        <v>31</v>
      </c>
      <c r="G54" s="44">
        <f t="shared" ref="G54:G60" si="4">IF(F54="Y", 1, IF(F54="N", 0, IF(F54="M", 0.5, 0)))</f>
        <v>1</v>
      </c>
      <c r="H54" s="44"/>
    </row>
    <row r="55" spans="2:9" ht="13.15" customHeight="1" x14ac:dyDescent="0.2">
      <c r="B55" s="1" t="s">
        <v>35</v>
      </c>
      <c r="F55" s="116" t="s">
        <v>31</v>
      </c>
      <c r="G55" s="44">
        <f t="shared" si="4"/>
        <v>1</v>
      </c>
      <c r="H55" s="44"/>
    </row>
    <row r="56" spans="2:9" ht="13.15" customHeight="1" x14ac:dyDescent="0.2">
      <c r="B56" s="1" t="s">
        <v>34</v>
      </c>
      <c r="F56" s="117" t="s">
        <v>31</v>
      </c>
      <c r="G56" s="44">
        <f t="shared" si="4"/>
        <v>1</v>
      </c>
      <c r="H56" s="44"/>
    </row>
    <row r="57" spans="2:9" ht="13.15" customHeight="1" x14ac:dyDescent="0.2">
      <c r="B57" s="1" t="s">
        <v>36</v>
      </c>
      <c r="F57" s="116" t="s">
        <v>31</v>
      </c>
      <c r="G57" s="44">
        <f t="shared" si="4"/>
        <v>1</v>
      </c>
      <c r="H57" s="44"/>
    </row>
    <row r="58" spans="2:9" ht="13.15" customHeight="1" x14ac:dyDescent="0.2">
      <c r="B58" s="1" t="s">
        <v>57</v>
      </c>
      <c r="F58" s="60" t="str">
        <f>IF('Monthly Cash Flow'!E38&lt;&gt;0,"Y","N")</f>
        <v>N</v>
      </c>
      <c r="G58" s="44">
        <f t="shared" si="4"/>
        <v>0</v>
      </c>
      <c r="H58" s="44"/>
    </row>
    <row r="59" spans="2:9" ht="13.15" customHeight="1" x14ac:dyDescent="0.2">
      <c r="B59" s="1" t="s">
        <v>58</v>
      </c>
      <c r="F59" s="116" t="s">
        <v>31</v>
      </c>
      <c r="G59" s="44">
        <f t="shared" si="4"/>
        <v>1</v>
      </c>
      <c r="H59" s="44"/>
    </row>
    <row r="60" spans="2:9" ht="13.15" customHeight="1" x14ac:dyDescent="0.2">
      <c r="B60" s="1" t="s">
        <v>71</v>
      </c>
      <c r="F60" s="118" t="s">
        <v>31</v>
      </c>
      <c r="G60" s="44">
        <f t="shared" si="4"/>
        <v>1</v>
      </c>
      <c r="H60" s="44"/>
    </row>
    <row r="61" spans="2:9" s="42" customFormat="1" ht="13.15" customHeight="1" x14ac:dyDescent="0.2">
      <c r="B61" s="57"/>
      <c r="C61" s="57"/>
      <c r="D61" s="57"/>
      <c r="E61" s="57"/>
      <c r="F61" s="57" t="s">
        <v>72</v>
      </c>
      <c r="G61" s="58">
        <f>SUM(G54:G60)</f>
        <v>6</v>
      </c>
      <c r="H61" s="90"/>
      <c r="I61" s="59"/>
    </row>
    <row r="62" spans="2:9" ht="13.15" customHeight="1" x14ac:dyDescent="0.2">
      <c r="B62" s="45"/>
      <c r="C62" s="45"/>
      <c r="D62" s="45"/>
      <c r="E62" s="45"/>
      <c r="F62" s="45"/>
      <c r="G62" s="43"/>
      <c r="H62" s="43"/>
    </row>
    <row r="63" spans="2:9" ht="13.15" customHeight="1" x14ac:dyDescent="0.2">
      <c r="B63" s="55" t="s">
        <v>20</v>
      </c>
      <c r="C63" s="55"/>
      <c r="D63" s="55"/>
      <c r="E63" s="55"/>
      <c r="F63" s="56"/>
      <c r="G63" s="56"/>
      <c r="H63" s="56"/>
      <c r="I63" s="56"/>
    </row>
    <row r="64" spans="2:9" ht="13.15" customHeight="1" x14ac:dyDescent="0.2">
      <c r="B64" s="1" t="s">
        <v>76</v>
      </c>
      <c r="F64" s="116" t="s">
        <v>31</v>
      </c>
      <c r="G64" s="44">
        <f t="shared" ref="G64:G69" si="5">IF(F64="Y", 1, IF(F64="N", 0, IF(F64="M", 0.5, 0)))</f>
        <v>1</v>
      </c>
      <c r="H64" s="44"/>
    </row>
    <row r="65" spans="2:9" ht="13.15" customHeight="1" x14ac:dyDescent="0.2">
      <c r="B65" s="1" t="s">
        <v>37</v>
      </c>
      <c r="F65" s="116" t="s">
        <v>31</v>
      </c>
      <c r="G65" s="44">
        <f t="shared" si="5"/>
        <v>1</v>
      </c>
      <c r="H65" s="44"/>
    </row>
    <row r="66" spans="2:9" ht="13.15" customHeight="1" x14ac:dyDescent="0.2">
      <c r="B66" s="1" t="s">
        <v>38</v>
      </c>
      <c r="F66" s="116" t="s">
        <v>31</v>
      </c>
      <c r="G66" s="44">
        <f t="shared" si="5"/>
        <v>1</v>
      </c>
      <c r="H66" s="44"/>
    </row>
    <row r="67" spans="2:9" ht="13.15" customHeight="1" x14ac:dyDescent="0.2">
      <c r="B67" s="1" t="s">
        <v>39</v>
      </c>
      <c r="F67" s="116" t="s">
        <v>31</v>
      </c>
      <c r="G67" s="44">
        <f t="shared" si="5"/>
        <v>1</v>
      </c>
      <c r="H67" s="44"/>
    </row>
    <row r="68" spans="2:9" ht="13.15" customHeight="1" x14ac:dyDescent="0.2">
      <c r="B68" s="1" t="s">
        <v>40</v>
      </c>
      <c r="F68" s="116" t="s">
        <v>31</v>
      </c>
      <c r="G68" s="44">
        <f t="shared" si="5"/>
        <v>1</v>
      </c>
      <c r="H68" s="44"/>
    </row>
    <row r="69" spans="2:9" ht="13.15" customHeight="1" x14ac:dyDescent="0.2">
      <c r="B69" s="1" t="s">
        <v>74</v>
      </c>
      <c r="F69" s="116" t="s">
        <v>31</v>
      </c>
      <c r="G69" s="44">
        <f t="shared" si="5"/>
        <v>1</v>
      </c>
      <c r="H69" s="44"/>
    </row>
    <row r="70" spans="2:9" s="42" customFormat="1" ht="13.15" customHeight="1" x14ac:dyDescent="0.2">
      <c r="B70" s="57"/>
      <c r="C70" s="57"/>
      <c r="D70" s="57"/>
      <c r="E70" s="57"/>
      <c r="F70" s="57" t="s">
        <v>73</v>
      </c>
      <c r="G70" s="58">
        <f>SUM(G64:G69)</f>
        <v>6</v>
      </c>
      <c r="H70" s="90"/>
      <c r="I70" s="59"/>
    </row>
    <row r="71" spans="2:9" ht="13.15" customHeight="1" x14ac:dyDescent="0.2">
      <c r="B71" s="45"/>
      <c r="C71" s="45"/>
      <c r="D71" s="45"/>
      <c r="E71" s="45"/>
      <c r="F71" s="45"/>
      <c r="G71" s="43"/>
      <c r="H71" s="43"/>
    </row>
    <row r="72" spans="2:9" ht="13.15" customHeight="1" x14ac:dyDescent="0.2">
      <c r="B72" s="55" t="s">
        <v>21</v>
      </c>
      <c r="C72" s="55"/>
      <c r="D72" s="55"/>
      <c r="E72" s="55"/>
      <c r="F72" s="56"/>
      <c r="G72" s="56"/>
      <c r="H72" s="56"/>
      <c r="I72" s="56"/>
    </row>
    <row r="73" spans="2:9" ht="13.15" customHeight="1" x14ac:dyDescent="0.2">
      <c r="B73" s="1" t="s">
        <v>41</v>
      </c>
      <c r="F73" s="43" t="str">
        <f>IF(AND('Monthly Cash Flow'!E18&gt;0,'Monthly Cash Flow'!E35&gt;0,'Monthly Cash Flow'!E51&gt;0),"Y","N")</f>
        <v>N</v>
      </c>
      <c r="G73" s="44">
        <f t="shared" ref="G73:G80" si="6">IF(F73="Y", 1, IF(F73="N", 0, IF(F73="M", 0.5, 0)))</f>
        <v>0</v>
      </c>
      <c r="H73" s="44"/>
    </row>
    <row r="74" spans="2:9" ht="13.15" customHeight="1" x14ac:dyDescent="0.2">
      <c r="B74" s="1" t="s">
        <v>42</v>
      </c>
      <c r="F74" s="43" t="str">
        <f>IF(AND(COUNTIF('Monthly Cash Flow'!G18:AD18,"&lt;&gt;0")=24,COUNTIF('Monthly Cash Flow'!G55:AD55,"&lt;&gt;0")=24),"Y","N")</f>
        <v>N</v>
      </c>
      <c r="G74" s="44">
        <f t="shared" si="6"/>
        <v>0</v>
      </c>
      <c r="H74" s="44"/>
    </row>
    <row r="75" spans="2:9" ht="13.15" customHeight="1" x14ac:dyDescent="0.2">
      <c r="B75" s="1" t="s">
        <v>101</v>
      </c>
      <c r="F75" s="43" t="str">
        <f>IF('Monthly Cash Flow'!E60&gt;0,"Y","N")</f>
        <v>N</v>
      </c>
      <c r="G75" s="44">
        <f t="shared" si="6"/>
        <v>0</v>
      </c>
      <c r="H75" s="44"/>
    </row>
    <row r="76" spans="2:9" ht="13.15" customHeight="1" x14ac:dyDescent="0.2">
      <c r="B76" s="1" t="s">
        <v>43</v>
      </c>
      <c r="F76" s="43" t="str" cm="1">
        <f t="array" ref="F76">IF(SUM(--('Monthly Cash Flow'!E6:E17&lt;&gt;0)),"Y","N")</f>
        <v>N</v>
      </c>
      <c r="G76" s="44">
        <f t="shared" si="6"/>
        <v>0</v>
      </c>
      <c r="H76" s="44"/>
    </row>
    <row r="77" spans="2:9" ht="13.15" customHeight="1" x14ac:dyDescent="0.2">
      <c r="B77" s="1" t="s">
        <v>75</v>
      </c>
      <c r="F77" s="43" t="str">
        <f>IF('Startup Costs | Sources &amp; Uses'!E22&gt;0,"Y","N")</f>
        <v>N</v>
      </c>
      <c r="G77" s="44">
        <f t="shared" si="6"/>
        <v>0</v>
      </c>
      <c r="H77" s="44"/>
    </row>
    <row r="78" spans="2:9" ht="13.15" customHeight="1" x14ac:dyDescent="0.2">
      <c r="B78" s="1" t="s">
        <v>44</v>
      </c>
      <c r="F78" s="43" t="str">
        <f>IF('Startup Costs | Sources &amp; Uses'!E41&gt;0,"Y","N")</f>
        <v>N</v>
      </c>
      <c r="G78" s="44">
        <f t="shared" si="6"/>
        <v>0</v>
      </c>
      <c r="H78" s="44"/>
    </row>
    <row r="79" spans="2:9" ht="13.15" customHeight="1" x14ac:dyDescent="0.2">
      <c r="B79" s="1" t="s">
        <v>45</v>
      </c>
      <c r="F79" s="116" t="s">
        <v>31</v>
      </c>
      <c r="G79" s="44">
        <f t="shared" si="6"/>
        <v>1</v>
      </c>
      <c r="H79" s="44"/>
    </row>
    <row r="80" spans="2:9" ht="13.15" customHeight="1" x14ac:dyDescent="0.2">
      <c r="B80" s="1" t="s">
        <v>46</v>
      </c>
      <c r="F80" s="43" t="str">
        <f>IF(AND('Application Form'!D98&lt;&gt;0,'Application Form'!D107&lt;&gt;0),"Y","N")</f>
        <v>N</v>
      </c>
      <c r="G80" s="44">
        <f t="shared" si="6"/>
        <v>0</v>
      </c>
      <c r="H80" s="44"/>
    </row>
    <row r="81" spans="2:9" ht="13.15" customHeight="1" x14ac:dyDescent="0.2">
      <c r="B81" s="72" t="s">
        <v>242</v>
      </c>
      <c r="C81" s="72"/>
      <c r="D81" s="72"/>
      <c r="E81" s="72"/>
      <c r="F81" s="43" t="str">
        <f>IF('Startup Costs | Sources &amp; Uses'!F28&gt;=10%,"Y","N")</f>
        <v>N</v>
      </c>
      <c r="G81" s="44">
        <f t="shared" ref="G81" si="7">IF(F81="Y", 1, IF(F81="N", 0, IF(F81="M", 0.5, 0)))</f>
        <v>0</v>
      </c>
      <c r="H81" s="44"/>
    </row>
    <row r="82" spans="2:9" s="42" customFormat="1" ht="13.15" customHeight="1" x14ac:dyDescent="0.2">
      <c r="B82" s="57"/>
      <c r="C82" s="57"/>
      <c r="D82" s="57"/>
      <c r="E82" s="57"/>
      <c r="F82" s="57" t="s">
        <v>243</v>
      </c>
      <c r="G82" s="58">
        <f>SUM(G73:G81)</f>
        <v>1</v>
      </c>
      <c r="H82" s="90"/>
      <c r="I82" s="59"/>
    </row>
    <row r="83" spans="2:9" ht="13.15" customHeight="1" x14ac:dyDescent="0.2">
      <c r="B83" s="45"/>
      <c r="C83" s="45"/>
      <c r="D83" s="45"/>
      <c r="E83" s="45"/>
      <c r="F83" s="45"/>
      <c r="G83" s="43"/>
      <c r="H83" s="43"/>
    </row>
    <row r="84" spans="2:9" ht="13.15" customHeight="1" x14ac:dyDescent="0.2">
      <c r="B84" s="55" t="s">
        <v>22</v>
      </c>
      <c r="C84" s="55"/>
      <c r="D84" s="55"/>
      <c r="E84" s="55"/>
      <c r="F84" s="56"/>
      <c r="G84" s="56"/>
      <c r="H84" s="56"/>
      <c r="I84" s="56"/>
    </row>
    <row r="85" spans="2:9" ht="13.15" customHeight="1" x14ac:dyDescent="0.2">
      <c r="B85" s="1" t="s">
        <v>47</v>
      </c>
      <c r="F85" s="116" t="s">
        <v>31</v>
      </c>
      <c r="G85" s="44">
        <f t="shared" ref="G85:G89" si="8">IF(F85="Y", 1, IF(F85="N", 0, IF(F85="M", 0.5, 0)))</f>
        <v>1</v>
      </c>
      <c r="H85" s="44"/>
    </row>
    <row r="86" spans="2:9" ht="13.15" customHeight="1" x14ac:dyDescent="0.2">
      <c r="B86" s="1" t="s">
        <v>48</v>
      </c>
      <c r="F86" s="116" t="s">
        <v>31</v>
      </c>
      <c r="G86" s="44">
        <f t="shared" si="8"/>
        <v>1</v>
      </c>
      <c r="H86" s="44"/>
    </row>
    <row r="87" spans="2:9" ht="13.15" customHeight="1" x14ac:dyDescent="0.2">
      <c r="B87" s="1" t="s">
        <v>49</v>
      </c>
      <c r="F87" s="116" t="s">
        <v>31</v>
      </c>
      <c r="G87" s="44">
        <f t="shared" si="8"/>
        <v>1</v>
      </c>
      <c r="H87" s="44"/>
    </row>
    <row r="88" spans="2:9" ht="13.15" customHeight="1" x14ac:dyDescent="0.2">
      <c r="B88" s="1" t="s">
        <v>50</v>
      </c>
      <c r="F88" s="116" t="s">
        <v>31</v>
      </c>
      <c r="G88" s="44">
        <f t="shared" si="8"/>
        <v>1</v>
      </c>
      <c r="H88" s="44"/>
    </row>
    <row r="89" spans="2:9" ht="13.15" customHeight="1" x14ac:dyDescent="0.2">
      <c r="B89" s="1" t="s">
        <v>51</v>
      </c>
      <c r="F89" s="116" t="s">
        <v>31</v>
      </c>
      <c r="G89" s="44">
        <f t="shared" si="8"/>
        <v>1</v>
      </c>
      <c r="H89" s="44"/>
    </row>
    <row r="90" spans="2:9" s="42" customFormat="1" ht="13.15" customHeight="1" x14ac:dyDescent="0.2">
      <c r="B90" s="57"/>
      <c r="C90" s="57"/>
      <c r="D90" s="57"/>
      <c r="E90" s="57"/>
      <c r="F90" s="57" t="s">
        <v>30</v>
      </c>
      <c r="G90" s="58">
        <f>SUM(G85:G89)</f>
        <v>5</v>
      </c>
      <c r="H90" s="90"/>
      <c r="I90" s="59"/>
    </row>
    <row r="91" spans="2:9" ht="13.15" customHeight="1" x14ac:dyDescent="0.2">
      <c r="B91" s="45"/>
      <c r="C91" s="45"/>
      <c r="D91" s="45"/>
      <c r="E91" s="45"/>
      <c r="F91" s="45"/>
      <c r="G91" s="43"/>
      <c r="H91" s="43"/>
    </row>
    <row r="92" spans="2:9" ht="13.15" customHeight="1" x14ac:dyDescent="0.2">
      <c r="B92" s="55" t="s">
        <v>23</v>
      </c>
      <c r="C92" s="55"/>
      <c r="D92" s="55"/>
      <c r="E92" s="55"/>
      <c r="F92" s="56"/>
      <c r="G92" s="56"/>
      <c r="H92" s="56"/>
      <c r="I92" s="56"/>
    </row>
    <row r="93" spans="2:9" ht="13.15" customHeight="1" x14ac:dyDescent="0.2">
      <c r="B93" s="1" t="s">
        <v>52</v>
      </c>
      <c r="F93" s="116" t="s">
        <v>31</v>
      </c>
      <c r="G93" s="44">
        <f t="shared" ref="G93:G99" si="9">IF(F93="Y", 1, IF(F93="N", 0, IF(F93="M", 0.5, 0)))</f>
        <v>1</v>
      </c>
      <c r="H93" s="44"/>
    </row>
    <row r="94" spans="2:9" ht="13.15" customHeight="1" x14ac:dyDescent="0.2">
      <c r="B94" s="1" t="s">
        <v>53</v>
      </c>
      <c r="F94" s="116" t="s">
        <v>31</v>
      </c>
      <c r="G94" s="44">
        <f t="shared" si="9"/>
        <v>1</v>
      </c>
      <c r="H94" s="44"/>
    </row>
    <row r="95" spans="2:9" ht="13.15" customHeight="1" x14ac:dyDescent="0.2">
      <c r="B95" s="1" t="s">
        <v>54</v>
      </c>
      <c r="F95" s="116" t="s">
        <v>31</v>
      </c>
      <c r="G95" s="44">
        <f t="shared" si="9"/>
        <v>1</v>
      </c>
      <c r="H95" s="44"/>
    </row>
    <row r="96" spans="2:9" ht="13.15" customHeight="1" x14ac:dyDescent="0.2">
      <c r="B96" s="1" t="s">
        <v>55</v>
      </c>
      <c r="F96" s="116" t="s">
        <v>31</v>
      </c>
      <c r="G96" s="44">
        <f t="shared" si="9"/>
        <v>1</v>
      </c>
      <c r="H96" s="44"/>
    </row>
    <row r="97" spans="2:9" ht="13.15" customHeight="1" x14ac:dyDescent="0.2">
      <c r="B97" s="1" t="s">
        <v>56</v>
      </c>
      <c r="F97" s="116" t="s">
        <v>31</v>
      </c>
      <c r="G97" s="44">
        <f t="shared" si="9"/>
        <v>1</v>
      </c>
      <c r="H97" s="44"/>
    </row>
    <row r="98" spans="2:9" ht="13.15" customHeight="1" x14ac:dyDescent="0.2">
      <c r="B98" s="1" t="s">
        <v>93</v>
      </c>
      <c r="F98" s="116" t="s">
        <v>31</v>
      </c>
      <c r="G98" s="44">
        <f t="shared" si="9"/>
        <v>1</v>
      </c>
      <c r="H98" s="44"/>
    </row>
    <row r="99" spans="2:9" ht="13.15" customHeight="1" x14ac:dyDescent="0.2">
      <c r="B99" s="1" t="s">
        <v>95</v>
      </c>
      <c r="F99" s="116" t="s">
        <v>31</v>
      </c>
      <c r="G99" s="44">
        <f t="shared" si="9"/>
        <v>1</v>
      </c>
      <c r="H99" s="44"/>
    </row>
    <row r="100" spans="2:9" s="42" customFormat="1" ht="13.15" customHeight="1" x14ac:dyDescent="0.2">
      <c r="B100" s="57"/>
      <c r="C100" s="57"/>
      <c r="D100" s="57"/>
      <c r="E100" s="57"/>
      <c r="F100" s="57" t="s">
        <v>94</v>
      </c>
      <c r="G100" s="58">
        <f>SUM(G93:G99)</f>
        <v>7</v>
      </c>
      <c r="H100" s="90"/>
      <c r="I100" s="59"/>
    </row>
    <row r="101" spans="2:9" ht="13.15" customHeight="1" x14ac:dyDescent="0.2">
      <c r="B101" s="45"/>
      <c r="C101" s="45"/>
      <c r="D101" s="45"/>
      <c r="E101" s="45"/>
      <c r="F101" s="45"/>
      <c r="G101" s="43"/>
      <c r="H101" s="43"/>
    </row>
    <row r="102" spans="2:9" ht="13.15" customHeight="1" x14ac:dyDescent="0.2">
      <c r="B102" s="55" t="s">
        <v>87</v>
      </c>
      <c r="C102" s="55"/>
      <c r="D102" s="55"/>
      <c r="E102" s="55"/>
      <c r="F102" s="56"/>
      <c r="G102" s="56"/>
      <c r="H102" s="56"/>
      <c r="I102" s="56"/>
    </row>
    <row r="103" spans="2:9" ht="13.15" customHeight="1" x14ac:dyDescent="0.2">
      <c r="B103" s="1" t="s">
        <v>92</v>
      </c>
      <c r="F103" s="116" t="s">
        <v>31</v>
      </c>
      <c r="G103" s="44">
        <f t="shared" ref="G103:G105" si="10">IF(F103="Y", 1, IF(F103="N", 0, IF(F103="M", 0.5, 0)))</f>
        <v>1</v>
      </c>
      <c r="H103" s="44"/>
    </row>
    <row r="104" spans="2:9" ht="13.15" customHeight="1" x14ac:dyDescent="0.2">
      <c r="B104" s="1" t="s">
        <v>88</v>
      </c>
      <c r="F104" s="116" t="s">
        <v>31</v>
      </c>
      <c r="G104" s="44">
        <f t="shared" si="10"/>
        <v>1</v>
      </c>
      <c r="H104" s="44"/>
    </row>
    <row r="105" spans="2:9" ht="13.15" customHeight="1" x14ac:dyDescent="0.2">
      <c r="B105" s="1" t="s">
        <v>89</v>
      </c>
      <c r="F105" s="116" t="s">
        <v>31</v>
      </c>
      <c r="G105" s="44">
        <f t="shared" si="10"/>
        <v>1</v>
      </c>
      <c r="H105" s="44"/>
    </row>
    <row r="106" spans="2:9" ht="13.15" customHeight="1" x14ac:dyDescent="0.2">
      <c r="B106" s="46"/>
      <c r="C106" s="46"/>
      <c r="D106" s="46"/>
      <c r="E106" s="46"/>
      <c r="G106" s="43"/>
      <c r="H106" s="43"/>
    </row>
    <row r="107" spans="2:9" ht="13.15" customHeight="1" x14ac:dyDescent="0.2"/>
    <row r="108" spans="2:9" s="4" customFormat="1" ht="13.15" customHeight="1" x14ac:dyDescent="0.2">
      <c r="B108" s="47" t="s">
        <v>244</v>
      </c>
      <c r="C108" s="120"/>
      <c r="D108" s="120"/>
      <c r="E108" s="120"/>
      <c r="F108" s="48">
        <f>SUM(G100,G90,G82,G70,G61,G51,G43,G35,G24,G103,G104,G105)</f>
        <v>54</v>
      </c>
    </row>
    <row r="109" spans="2:9" s="4" customFormat="1" ht="13.15" customHeight="1" x14ac:dyDescent="0.2">
      <c r="F109" s="42"/>
      <c r="G109" s="49"/>
      <c r="H109" s="49"/>
    </row>
    <row r="110" spans="2:9" ht="13.15" customHeight="1" x14ac:dyDescent="0.2">
      <c r="B110" s="50" t="s">
        <v>33</v>
      </c>
      <c r="C110" s="50"/>
      <c r="D110" s="50"/>
      <c r="E110" s="50"/>
      <c r="F110" s="52"/>
      <c r="G110" s="52"/>
      <c r="H110" s="52"/>
      <c r="I110" s="52"/>
    </row>
    <row r="111" spans="2:9" ht="13.15" customHeight="1" x14ac:dyDescent="0.2">
      <c r="B111" s="52" t="s">
        <v>245</v>
      </c>
      <c r="C111" s="52"/>
      <c r="D111" s="52"/>
      <c r="E111" s="52"/>
      <c r="F111" s="51" t="s">
        <v>24</v>
      </c>
      <c r="G111" s="52"/>
      <c r="H111" s="52"/>
      <c r="I111" s="52"/>
    </row>
    <row r="112" spans="2:9" ht="13.15" customHeight="1" x14ac:dyDescent="0.2">
      <c r="B112" s="52" t="s">
        <v>99</v>
      </c>
      <c r="C112" s="52"/>
      <c r="D112" s="52"/>
      <c r="E112" s="52"/>
      <c r="F112" s="51" t="s">
        <v>68</v>
      </c>
      <c r="G112" s="52"/>
      <c r="H112" s="52"/>
      <c r="I112" s="52"/>
    </row>
    <row r="113" spans="2:14" ht="13.15" customHeight="1" x14ac:dyDescent="0.2">
      <c r="B113" s="52" t="s">
        <v>100</v>
      </c>
      <c r="C113" s="52"/>
      <c r="D113" s="52"/>
      <c r="E113" s="52"/>
      <c r="F113" s="51" t="s">
        <v>25</v>
      </c>
      <c r="G113" s="52"/>
      <c r="H113" s="52"/>
      <c r="I113" s="52"/>
    </row>
    <row r="114" spans="2:14" ht="13.15" customHeight="1" x14ac:dyDescent="0.2">
      <c r="B114" s="52" t="s">
        <v>98</v>
      </c>
      <c r="C114" s="52"/>
      <c r="D114" s="52"/>
      <c r="E114" s="52"/>
      <c r="F114" s="52"/>
      <c r="G114" s="52"/>
      <c r="H114" s="52"/>
      <c r="I114" s="52"/>
    </row>
    <row r="115" spans="2:14" ht="13.15" customHeight="1" x14ac:dyDescent="0.2">
      <c r="B115" s="41"/>
      <c r="C115" s="41"/>
      <c r="D115" s="41"/>
      <c r="E115" s="41"/>
    </row>
    <row r="116" spans="2:14" ht="13.15" customHeight="1" x14ac:dyDescent="0.2">
      <c r="B116" s="85"/>
      <c r="C116" s="85"/>
      <c r="D116" s="85"/>
      <c r="E116" s="85"/>
      <c r="F116" s="86"/>
      <c r="G116" s="86"/>
      <c r="H116" s="86"/>
      <c r="I116" s="86"/>
    </row>
    <row r="117" spans="2:14" ht="13.15" customHeight="1" x14ac:dyDescent="0.2">
      <c r="B117" s="41"/>
      <c r="C117" s="41"/>
      <c r="D117" s="41"/>
      <c r="E117" s="41"/>
    </row>
    <row r="118" spans="2:14" ht="13.15" customHeight="1" x14ac:dyDescent="0.2">
      <c r="B118" s="59" t="s">
        <v>78</v>
      </c>
      <c r="C118" s="59"/>
      <c r="D118" s="59"/>
      <c r="E118" s="59"/>
      <c r="F118" s="74"/>
      <c r="G118" s="74"/>
      <c r="H118" s="74"/>
      <c r="I118" s="74"/>
      <c r="K118" s="74"/>
      <c r="L118" s="74"/>
      <c r="M118" s="74"/>
      <c r="N118" s="74"/>
    </row>
    <row r="119" spans="2:14" ht="13.15" customHeight="1" x14ac:dyDescent="0.2">
      <c r="B119" s="74" t="s">
        <v>86</v>
      </c>
      <c r="C119" s="74"/>
      <c r="D119" s="74"/>
      <c r="E119" s="74"/>
      <c r="F119" s="74"/>
      <c r="G119" s="74"/>
      <c r="H119" s="74"/>
      <c r="I119" s="74"/>
      <c r="K119" s="74"/>
      <c r="L119" s="74"/>
      <c r="M119" s="74"/>
      <c r="N119" s="74"/>
    </row>
    <row r="120" spans="2:14" ht="13.15" customHeight="1" x14ac:dyDescent="0.2">
      <c r="B120" s="74" t="s">
        <v>77</v>
      </c>
      <c r="C120" s="74"/>
      <c r="D120" s="74"/>
      <c r="E120" s="74"/>
      <c r="F120" s="74"/>
      <c r="G120" s="74"/>
      <c r="H120" s="74"/>
      <c r="I120" s="74"/>
      <c r="K120" s="74"/>
      <c r="L120" s="74"/>
      <c r="M120" s="74"/>
      <c r="N120" s="74"/>
    </row>
    <row r="121" spans="2:14" ht="13.15" customHeight="1" x14ac:dyDescent="0.2">
      <c r="B121" s="74" t="s">
        <v>85</v>
      </c>
      <c r="C121" s="74"/>
      <c r="D121" s="74"/>
      <c r="E121" s="74"/>
      <c r="F121" s="74"/>
      <c r="G121" s="74"/>
      <c r="H121" s="74"/>
      <c r="I121" s="74"/>
      <c r="K121" s="74"/>
      <c r="L121" s="74"/>
      <c r="M121" s="74"/>
      <c r="N121" s="74"/>
    </row>
    <row r="122" spans="2:14" ht="13.15" customHeight="1" x14ac:dyDescent="0.2">
      <c r="B122" s="72"/>
      <c r="C122" s="72"/>
      <c r="D122" s="72"/>
      <c r="E122" s="72"/>
      <c r="F122" s="72"/>
      <c r="G122" s="72"/>
      <c r="H122" s="72"/>
      <c r="I122" s="72"/>
      <c r="K122" s="72"/>
      <c r="L122" s="72"/>
      <c r="M122" s="72"/>
      <c r="N122" s="72"/>
    </row>
    <row r="123" spans="2:14" ht="13.15" customHeight="1" x14ac:dyDescent="0.2">
      <c r="B123" s="72"/>
      <c r="C123" s="72"/>
      <c r="D123" s="72"/>
      <c r="E123" s="72"/>
      <c r="F123" s="72"/>
      <c r="G123" s="72"/>
      <c r="H123" s="72"/>
      <c r="I123" s="72"/>
      <c r="K123" s="72"/>
      <c r="L123" s="72"/>
      <c r="M123" s="72"/>
      <c r="N123" s="72"/>
    </row>
    <row r="124" spans="2:14" ht="13.15" customHeight="1" x14ac:dyDescent="0.2">
      <c r="B124" s="24" t="s">
        <v>247</v>
      </c>
      <c r="C124" s="24"/>
      <c r="D124" s="24"/>
      <c r="E124" s="24"/>
      <c r="F124" s="18"/>
      <c r="G124" s="18"/>
      <c r="H124" s="18"/>
      <c r="I124" s="18"/>
    </row>
    <row r="125" spans="2:14" x14ac:dyDescent="0.2">
      <c r="B125" s="91" t="s">
        <v>257</v>
      </c>
      <c r="C125" s="91"/>
      <c r="D125" s="91"/>
      <c r="E125" s="91"/>
      <c r="F125" s="92"/>
      <c r="G125" s="92"/>
      <c r="H125" s="92"/>
      <c r="I125" s="92"/>
    </row>
    <row r="126" spans="2:14" x14ac:dyDescent="0.2">
      <c r="B126" s="1" t="s">
        <v>193</v>
      </c>
      <c r="I126" s="73" t="str">
        <f>IF('Startup Costs | Sources &amp; Uses'!F28&gt;10%,"OK","ERROR")</f>
        <v>ERROR</v>
      </c>
    </row>
    <row r="127" spans="2:14" x14ac:dyDescent="0.2">
      <c r="B127" s="1" t="s">
        <v>194</v>
      </c>
      <c r="I127" s="73" t="str">
        <f>IF('Startup Costs | Sources &amp; Uses'!E41='Startup Costs | Sources &amp; Uses'!E22,"OK","ERROR")</f>
        <v>OK</v>
      </c>
    </row>
    <row r="128" spans="2:14" x14ac:dyDescent="0.2">
      <c r="B128" s="1" t="s">
        <v>195</v>
      </c>
      <c r="I128" s="73" t="str">
        <f>IF('Application Form'!D42&gt;0,"OK","ERROR")</f>
        <v>OK</v>
      </c>
    </row>
    <row r="129" spans="2:9" x14ac:dyDescent="0.2">
      <c r="B129" s="4"/>
      <c r="C129" s="4"/>
      <c r="D129" s="4"/>
      <c r="E129" s="4"/>
      <c r="F129" s="4"/>
      <c r="G129" s="4"/>
      <c r="H129" s="4"/>
      <c r="I129" s="4"/>
    </row>
    <row r="130" spans="2:9" x14ac:dyDescent="0.2">
      <c r="B130" s="91" t="str">
        <f>'Application Form'!C7</f>
        <v>Application Information</v>
      </c>
      <c r="C130" s="91"/>
      <c r="D130" s="91"/>
      <c r="E130" s="91"/>
      <c r="F130" s="92"/>
      <c r="G130" s="92"/>
      <c r="H130" s="92"/>
      <c r="I130" s="92"/>
    </row>
    <row r="131" spans="2:9" ht="13.15" customHeight="1" x14ac:dyDescent="0.2">
      <c r="B131" s="4" t="str">
        <f>'Application Form'!C9</f>
        <v>Name</v>
      </c>
      <c r="C131" s="4"/>
      <c r="D131" s="4"/>
      <c r="E131" s="4"/>
      <c r="F131" s="4"/>
      <c r="G131" s="4"/>
      <c r="H131" s="4"/>
      <c r="I131" s="73" t="str">
        <f>IF(NOT(ISBLANK('Application Form'!D9)),"OK","ERROR")</f>
        <v>ERROR</v>
      </c>
    </row>
    <row r="132" spans="2:9" ht="13.15" customHeight="1" x14ac:dyDescent="0.2">
      <c r="B132" s="4" t="str">
        <f>'Application Form'!C10</f>
        <v>Nisga’a Citizenship Number</v>
      </c>
      <c r="C132" s="4"/>
      <c r="D132" s="4"/>
      <c r="E132" s="4"/>
      <c r="F132" s="4"/>
      <c r="G132" s="4"/>
      <c r="H132" s="4"/>
      <c r="I132" s="73" t="str">
        <f>IF(NOT(ISBLANK('Application Form'!D10)),"OK","ERROR")</f>
        <v>ERROR</v>
      </c>
    </row>
    <row r="133" spans="2:9" ht="13.15" customHeight="1" x14ac:dyDescent="0.2">
      <c r="B133" s="4" t="str">
        <f>'Application Form'!C11</f>
        <v>Mailing Address</v>
      </c>
      <c r="C133" s="4"/>
      <c r="D133" s="4"/>
      <c r="E133" s="4"/>
      <c r="F133" s="4"/>
      <c r="G133" s="4"/>
      <c r="H133" s="4"/>
      <c r="I133" s="73" t="str">
        <f>IF(NOT(ISBLANK('Application Form'!D11)),"OK","ERROR")</f>
        <v>ERROR</v>
      </c>
    </row>
    <row r="134" spans="2:9" ht="13.15" customHeight="1" x14ac:dyDescent="0.2">
      <c r="B134" s="4" t="str">
        <f>'Application Form'!C12</f>
        <v>Telephone Number</v>
      </c>
      <c r="C134" s="4"/>
      <c r="D134" s="4"/>
      <c r="E134" s="4"/>
      <c r="F134" s="4"/>
      <c r="G134" s="4"/>
      <c r="H134" s="4"/>
      <c r="I134" s="73" t="str">
        <f>IF(NOT(ISBLANK('Application Form'!D12)),"OK","ERROR")</f>
        <v>ERROR</v>
      </c>
    </row>
    <row r="135" spans="2:9" ht="13.15" customHeight="1" x14ac:dyDescent="0.2">
      <c r="B135" s="4" t="str">
        <f>'Application Form'!C13</f>
        <v xml:space="preserve">Email Address </v>
      </c>
      <c r="C135" s="4"/>
      <c r="D135" s="4"/>
      <c r="E135" s="4"/>
      <c r="F135" s="4"/>
      <c r="G135" s="4"/>
      <c r="H135" s="4"/>
      <c r="I135" s="73" t="str">
        <f>IF(NOT(ISBLANK('Application Form'!D13)),"OK","ERROR")</f>
        <v>ERROR</v>
      </c>
    </row>
    <row r="136" spans="2:9" ht="13.15" customHeight="1" x14ac:dyDescent="0.2">
      <c r="B136" s="4" t="str">
        <f>'Application Form'!C14</f>
        <v>Date of Birth</v>
      </c>
      <c r="C136" s="4"/>
      <c r="D136" s="4"/>
      <c r="E136" s="4"/>
      <c r="F136" s="4"/>
      <c r="G136" s="4"/>
      <c r="H136" s="4"/>
      <c r="I136" s="73" t="str">
        <f>IF(NOT(ISBLANK('Application Form'!D14)),"OK","ERROR")</f>
        <v>ERROR</v>
      </c>
    </row>
    <row r="137" spans="2:9" x14ac:dyDescent="0.2">
      <c r="B137" s="4" t="str">
        <f>'Application Form'!C15</f>
        <v>Village Affiliation</v>
      </c>
      <c r="C137" s="4"/>
      <c r="D137" s="4"/>
      <c r="E137" s="4"/>
      <c r="F137" s="4"/>
      <c r="G137" s="4"/>
      <c r="H137" s="4"/>
      <c r="I137" s="73" t="str">
        <f>IF(NOT(ISBLANK('Application Form'!D15)),"OK","ERROR")</f>
        <v>ERROR</v>
      </c>
    </row>
    <row r="138" spans="2:9" x14ac:dyDescent="0.2">
      <c r="B138" s="4"/>
      <c r="C138" s="4"/>
      <c r="D138" s="4"/>
      <c r="E138" s="4"/>
      <c r="F138" s="4"/>
      <c r="G138" s="4"/>
      <c r="H138" s="4"/>
      <c r="I138" s="4"/>
    </row>
    <row r="139" spans="2:9" x14ac:dyDescent="0.2">
      <c r="B139" s="91" t="str">
        <f>'Application Form'!C18</f>
        <v>Business Information</v>
      </c>
      <c r="C139" s="91"/>
      <c r="D139" s="91"/>
      <c r="E139" s="91"/>
      <c r="F139" s="92"/>
      <c r="G139" s="92"/>
      <c r="H139" s="92"/>
      <c r="I139" s="92"/>
    </row>
    <row r="140" spans="2:9" x14ac:dyDescent="0.2">
      <c r="B140" s="4" t="str">
        <f>'Application Form'!C20</f>
        <v>Business Name</v>
      </c>
      <c r="C140" s="4"/>
      <c r="D140" s="4"/>
      <c r="E140" s="4"/>
      <c r="F140" s="4"/>
      <c r="G140" s="4"/>
      <c r="H140" s="4"/>
      <c r="I140" s="73" t="str">
        <f>IF(NOT(ISBLANK('Application Form'!D20)),"OK","ERROR")</f>
        <v>ERROR</v>
      </c>
    </row>
    <row r="141" spans="2:9" x14ac:dyDescent="0.2">
      <c r="B141" s="4" t="str">
        <f>'Application Form'!C21</f>
        <v>Business Address</v>
      </c>
      <c r="C141" s="4"/>
      <c r="D141" s="4"/>
      <c r="E141" s="4"/>
      <c r="F141" s="4"/>
      <c r="G141" s="4"/>
      <c r="H141" s="4"/>
      <c r="I141" s="73" t="str">
        <f>IF(NOT(ISBLANK('Application Form'!D21)),"OK","ERROR")</f>
        <v>ERROR</v>
      </c>
    </row>
    <row r="142" spans="2:9" x14ac:dyDescent="0.2">
      <c r="B142" s="4" t="str">
        <f>'Application Form'!C22</f>
        <v>Business Number</v>
      </c>
      <c r="C142" s="4"/>
      <c r="D142" s="4"/>
      <c r="E142" s="4"/>
      <c r="F142" s="4"/>
      <c r="G142" s="4"/>
      <c r="H142" s="4"/>
      <c r="I142" s="73" t="str">
        <f>IF(NOT(ISBLANK('Application Form'!D22)),"OK","ERROR")</f>
        <v>ERROR</v>
      </c>
    </row>
    <row r="143" spans="2:9" x14ac:dyDescent="0.2">
      <c r="B143" s="4" t="str">
        <f>'Application Form'!C23</f>
        <v>Percentage of Ownership of Applicant
Must be at least 51% to qualify</v>
      </c>
      <c r="C143" s="4"/>
      <c r="D143" s="4"/>
      <c r="E143" s="4"/>
      <c r="F143" s="4"/>
      <c r="G143" s="4"/>
      <c r="H143" s="4"/>
      <c r="I143" s="73" t="str">
        <f>IF(NOT(ISBLANK('Application Form'!D23)),"OK","ERROR")</f>
        <v>ERROR</v>
      </c>
    </row>
    <row r="144" spans="2:9" x14ac:dyDescent="0.2">
      <c r="B144" s="4" t="str">
        <f>'Application Form'!C24</f>
        <v>Prior Funding Received?
Has the individual/business received funding through the Business Development Fund prior to this?</v>
      </c>
      <c r="C144" s="4"/>
      <c r="D144" s="4"/>
      <c r="E144" s="4"/>
      <c r="F144" s="4"/>
      <c r="G144" s="4"/>
      <c r="H144" s="4"/>
      <c r="I144" s="73" t="str">
        <f>IF(NOT(ISBLANK('Application Form'!D24)),"OK","ERROR")</f>
        <v>ERROR</v>
      </c>
    </row>
    <row r="145" spans="2:9" x14ac:dyDescent="0.2">
      <c r="B145" s="4" t="str">
        <f>'Application Form'!C26</f>
        <v>Previous NBDF Projects Approved for this Applicant/Business (If Applicable)</v>
      </c>
      <c r="C145" s="4"/>
      <c r="D145" s="4"/>
      <c r="E145" s="4"/>
      <c r="F145" s="4"/>
      <c r="G145" s="4"/>
      <c r="H145" s="4"/>
      <c r="I145" s="73" t="str">
        <f>IF(NOT(ISBLANK('Application Form'!D26)),"OK","ERROR")</f>
        <v>ERROR</v>
      </c>
    </row>
    <row r="146" spans="2:9" x14ac:dyDescent="0.2">
      <c r="B146" s="4"/>
      <c r="C146" s="4"/>
      <c r="D146" s="4"/>
      <c r="E146" s="4"/>
      <c r="F146" s="4"/>
      <c r="G146" s="4"/>
      <c r="H146" s="4"/>
      <c r="I146" s="4"/>
    </row>
    <row r="147" spans="2:9" x14ac:dyDescent="0.2">
      <c r="B147" s="91" t="str">
        <f>'Application Form'!C35</f>
        <v>Project Overview</v>
      </c>
      <c r="C147" s="91"/>
      <c r="D147" s="91"/>
      <c r="E147" s="91"/>
      <c r="F147" s="92"/>
      <c r="G147" s="92"/>
      <c r="H147" s="92"/>
      <c r="I147" s="92"/>
    </row>
    <row r="148" spans="2:9" x14ac:dyDescent="0.2">
      <c r="B148" s="4" t="str">
        <f>'Application Form'!C37</f>
        <v xml:space="preserve">Explain the rationale for undertaking the business project.
</v>
      </c>
      <c r="C148" s="4"/>
      <c r="D148" s="4"/>
      <c r="E148" s="4"/>
      <c r="F148" s="4"/>
      <c r="G148" s="4"/>
      <c r="H148" s="4"/>
      <c r="I148" s="73" t="str">
        <f>IF(NOT(ISBLANK('Application Form'!D37)),"OK","ERROR")</f>
        <v>ERROR</v>
      </c>
    </row>
    <row r="149" spans="2:9" x14ac:dyDescent="0.2">
      <c r="B149" s="4"/>
      <c r="C149" s="4"/>
      <c r="D149" s="4"/>
      <c r="E149" s="4"/>
      <c r="F149" s="4"/>
      <c r="G149" s="4"/>
      <c r="H149" s="4"/>
      <c r="I149" s="4"/>
    </row>
    <row r="150" spans="2:9" x14ac:dyDescent="0.2">
      <c r="B150" s="91" t="str">
        <f>'Application Form'!C40</f>
        <v>Project Timeline</v>
      </c>
      <c r="C150" s="91"/>
      <c r="D150" s="91"/>
      <c r="E150" s="91"/>
      <c r="F150" s="92"/>
      <c r="G150" s="92"/>
      <c r="H150" s="92"/>
      <c r="I150" s="92"/>
    </row>
    <row r="151" spans="2:9" x14ac:dyDescent="0.2">
      <c r="B151" s="4" t="str">
        <f>'Application Form'!C42</f>
        <v>Forecasted Start Date:</v>
      </c>
      <c r="C151" s="4"/>
      <c r="D151" s="4"/>
      <c r="E151" s="4"/>
      <c r="F151" s="4"/>
      <c r="G151" s="4"/>
      <c r="H151" s="4"/>
      <c r="I151" s="73" t="str">
        <f>IF(NOT(ISBLANK('Application Form'!#REF!)),"OK","ERROR")</f>
        <v>OK</v>
      </c>
    </row>
    <row r="152" spans="2:9" x14ac:dyDescent="0.2">
      <c r="B152" s="4" t="str">
        <f>'Application Form'!C43</f>
        <v>Forecasted Project Completion:</v>
      </c>
      <c r="C152" s="4"/>
      <c r="D152" s="4"/>
      <c r="E152" s="4"/>
      <c r="F152" s="4"/>
      <c r="G152" s="4"/>
      <c r="H152" s="4"/>
      <c r="I152" s="73" t="str">
        <f>IF(NOT(ISBLANK('Application Form'!D43)),"OK","ERROR")</f>
        <v>OK</v>
      </c>
    </row>
    <row r="153" spans="2:9" x14ac:dyDescent="0.2">
      <c r="B153" s="4"/>
      <c r="C153" s="4"/>
      <c r="D153" s="4"/>
      <c r="E153" s="4"/>
      <c r="F153" s="4"/>
      <c r="G153" s="4"/>
      <c r="H153" s="4"/>
      <c r="I153" s="4"/>
    </row>
    <row r="154" spans="2:9" x14ac:dyDescent="0.2">
      <c r="B154" s="91" t="str">
        <f>'Application Form'!C46</f>
        <v>Strategic Factors</v>
      </c>
      <c r="C154" s="91"/>
      <c r="D154" s="91"/>
      <c r="E154" s="91"/>
      <c r="F154" s="92"/>
      <c r="G154" s="92"/>
      <c r="H154" s="92"/>
      <c r="I154" s="92"/>
    </row>
    <row r="155" spans="2:9" x14ac:dyDescent="0.2">
      <c r="B155" s="4" t="str">
        <f>'Application Form'!C48</f>
        <v>Are you applying for any other government programs for financial assistance for your business?</v>
      </c>
      <c r="C155" s="4"/>
      <c r="D155" s="4"/>
      <c r="E155" s="4"/>
      <c r="F155" s="4"/>
      <c r="G155" s="4"/>
      <c r="H155" s="4"/>
      <c r="I155" s="73" t="str">
        <f>IF(NOT(ISBLANK('Application Form'!D48)),"OK","ERROR")</f>
        <v>ERROR</v>
      </c>
    </row>
    <row r="156" spans="2:9" x14ac:dyDescent="0.2">
      <c r="B156" s="4" t="str">
        <f>'Application Form'!C51</f>
        <v>Do you, or your business, owe money to the Nisga’a Nation? 
(Please check with the NLG accounting department for verification purposes). Includes: debts; Fishers loans; Economic Development loans; and outstanding fines (in relation to violation to Nisga’a Law).</v>
      </c>
      <c r="C156" s="4"/>
      <c r="D156" s="4"/>
      <c r="E156" s="4"/>
      <c r="F156" s="4"/>
      <c r="G156" s="4"/>
      <c r="H156" s="4"/>
      <c r="I156" s="73" t="str">
        <f>IF(NOT(ISBLANK('Application Form'!D51)),"OK","ERROR")</f>
        <v>ERROR</v>
      </c>
    </row>
    <row r="157" spans="2:9" x14ac:dyDescent="0.2">
      <c r="B157" s="4" t="str">
        <f>'Application Form'!C54</f>
        <v xml:space="preserve">Do you, or your business owe money to the Government of Canada or Province of British Columbia? 
</v>
      </c>
      <c r="C157" s="4"/>
      <c r="D157" s="4"/>
      <c r="E157" s="4"/>
      <c r="F157" s="4"/>
      <c r="G157" s="4"/>
      <c r="H157" s="4"/>
      <c r="I157" s="73" t="str">
        <f>IF(NOT(ISBLANK('Application Form'!D54)),"OK","ERROR")</f>
        <v>ERROR</v>
      </c>
    </row>
    <row r="158" spans="2:9" x14ac:dyDescent="0.2">
      <c r="B158" s="4" t="str">
        <f>'Application Form'!C57</f>
        <v>Have you personally made any financial commitments for this business?</v>
      </c>
      <c r="C158" s="4"/>
      <c r="D158" s="4"/>
      <c r="E158" s="4"/>
      <c r="F158" s="4"/>
      <c r="G158" s="4"/>
      <c r="H158" s="4"/>
      <c r="I158" s="73" t="str">
        <f>IF(NOT(ISBLANK('Application Form'!D57)),"OK","ERROR")</f>
        <v>ERROR</v>
      </c>
    </row>
    <row r="159" spans="2:9" x14ac:dyDescent="0.2">
      <c r="B159" s="4" t="str">
        <f>'Application Form'!C60</f>
        <v xml:space="preserve">Description or statement of how you will manage financial administration 
(e.g. bookkeeper, accounting firms, self-filing).
</v>
      </c>
      <c r="C159" s="4"/>
      <c r="D159" s="4"/>
      <c r="E159" s="4"/>
      <c r="F159" s="4"/>
      <c r="G159" s="4"/>
      <c r="H159" s="4"/>
      <c r="I159" s="73" t="str">
        <f>IF(NOT(ISBLANK('Application Form'!D60)),"OK","ERROR")</f>
        <v>ERROR</v>
      </c>
    </row>
    <row r="160" spans="2:9" x14ac:dyDescent="0.2">
      <c r="B160" s="4"/>
      <c r="C160" s="4"/>
      <c r="D160" s="4"/>
      <c r="E160" s="4"/>
      <c r="F160" s="4"/>
      <c r="G160" s="4"/>
      <c r="H160" s="4"/>
      <c r="I160" s="4"/>
    </row>
    <row r="161" spans="2:9" x14ac:dyDescent="0.2">
      <c r="B161" s="91" t="str">
        <f>'Application Form'!C68</f>
        <v>Current Employment (Baseline)</v>
      </c>
      <c r="C161" s="91"/>
      <c r="D161" s="91"/>
      <c r="E161" s="91"/>
      <c r="F161" s="92"/>
      <c r="G161" s="92"/>
      <c r="H161" s="92"/>
      <c r="I161" s="92"/>
    </row>
    <row r="162" spans="2:9" x14ac:dyDescent="0.2">
      <c r="B162" s="89" t="str">
        <f>'Application Form'!D70</f>
        <v>Existing Positions</v>
      </c>
      <c r="C162" s="89"/>
      <c r="D162" s="89"/>
      <c r="E162" s="89"/>
      <c r="F162" s="4"/>
      <c r="G162" s="4"/>
      <c r="H162" s="4"/>
      <c r="I162" s="4"/>
    </row>
    <row r="163" spans="2:9" x14ac:dyDescent="0.2">
      <c r="B163" s="4" t="str">
        <f>'Application Form'!C71</f>
        <v>Permanent Full Time Jobs
(30+ hours/week)</v>
      </c>
      <c r="C163" s="4"/>
      <c r="D163" s="4"/>
      <c r="E163" s="4"/>
      <c r="F163" s="4"/>
      <c r="G163" s="4"/>
      <c r="H163" s="4"/>
      <c r="I163" s="73" t="str">
        <f>IF('Application Form'!D71&lt;&gt;0,"OK","ERROR")</f>
        <v>ERROR</v>
      </c>
    </row>
    <row r="164" spans="2:9" x14ac:dyDescent="0.2">
      <c r="B164" s="4" t="str">
        <f>'Application Form'!C72</f>
        <v xml:space="preserve">Permanent Part-Time Jobs
</v>
      </c>
      <c r="C164" s="4"/>
      <c r="D164" s="4"/>
      <c r="E164" s="4"/>
      <c r="F164" s="4"/>
      <c r="G164" s="4"/>
      <c r="H164" s="4"/>
      <c r="I164" s="73" t="str">
        <f>IF('Application Form'!D72&lt;&gt;0,"OK","ERROR")</f>
        <v>ERROR</v>
      </c>
    </row>
    <row r="165" spans="2:9" x14ac:dyDescent="0.2">
      <c r="B165" s="4" t="str">
        <f>'Application Form'!C73</f>
        <v xml:space="preserve">Permanent Seasonal Jobs
</v>
      </c>
      <c r="C165" s="4"/>
      <c r="D165" s="4"/>
      <c r="E165" s="4"/>
      <c r="F165" s="4"/>
      <c r="G165" s="4"/>
      <c r="H165" s="4"/>
      <c r="I165" s="73" t="str">
        <f>IF('Application Form'!D73&lt;&gt;0,"OK","ERROR")</f>
        <v>ERROR</v>
      </c>
    </row>
    <row r="166" spans="2:9" x14ac:dyDescent="0.2">
      <c r="B166" s="4"/>
      <c r="C166" s="4"/>
      <c r="D166" s="4"/>
      <c r="E166" s="4"/>
      <c r="F166" s="4"/>
      <c r="G166" s="4"/>
      <c r="H166" s="4"/>
      <c r="I166" s="4"/>
    </row>
    <row r="167" spans="2:9" x14ac:dyDescent="0.2">
      <c r="B167" s="89" t="str">
        <f>'Application Form'!E70</f>
        <v>Average Hours Of Employment Per Week</v>
      </c>
      <c r="C167" s="89"/>
      <c r="D167" s="89"/>
      <c r="E167" s="89"/>
      <c r="F167" s="4"/>
      <c r="G167" s="4"/>
      <c r="H167" s="4"/>
      <c r="I167" s="4"/>
    </row>
    <row r="168" spans="2:9" x14ac:dyDescent="0.2">
      <c r="B168" s="4" t="str">
        <f t="shared" ref="B168:B170" si="11">B163</f>
        <v>Permanent Full Time Jobs
(30+ hours/week)</v>
      </c>
      <c r="C168" s="4"/>
      <c r="D168" s="4"/>
      <c r="E168" s="4"/>
      <c r="F168" s="4"/>
      <c r="G168" s="4"/>
      <c r="H168" s="4"/>
      <c r="I168" s="73" t="str">
        <f>IF('Application Form'!E71&lt;&gt;0,"OK","ERROR")</f>
        <v>ERROR</v>
      </c>
    </row>
    <row r="169" spans="2:9" x14ac:dyDescent="0.2">
      <c r="B169" s="4" t="str">
        <f t="shared" si="11"/>
        <v xml:space="preserve">Permanent Part-Time Jobs
</v>
      </c>
      <c r="C169" s="4"/>
      <c r="D169" s="4"/>
      <c r="E169" s="4"/>
      <c r="F169" s="4"/>
      <c r="G169" s="4"/>
      <c r="H169" s="4"/>
      <c r="I169" s="73" t="str">
        <f>IF('Application Form'!E72&lt;&gt;0,"OK","ERROR")</f>
        <v>ERROR</v>
      </c>
    </row>
    <row r="170" spans="2:9" x14ac:dyDescent="0.2">
      <c r="B170" s="4" t="str">
        <f t="shared" si="11"/>
        <v xml:space="preserve">Permanent Seasonal Jobs
</v>
      </c>
      <c r="C170" s="4"/>
      <c r="D170" s="4"/>
      <c r="E170" s="4"/>
      <c r="F170" s="4"/>
      <c r="G170" s="4"/>
      <c r="H170" s="4"/>
      <c r="I170" s="73" t="str">
        <f>IF('Application Form'!E73&lt;&gt;0,"OK","ERROR")</f>
        <v>ERROR</v>
      </c>
    </row>
    <row r="172" spans="2:9" x14ac:dyDescent="0.2">
      <c r="B172" s="89" t="str">
        <f>'Application Form'!F70</f>
        <v>Total Months Employed Per Year</v>
      </c>
      <c r="C172" s="89"/>
      <c r="D172" s="89"/>
      <c r="E172" s="89"/>
      <c r="F172" s="4"/>
      <c r="G172" s="4"/>
      <c r="H172" s="4"/>
      <c r="I172" s="4"/>
    </row>
    <row r="173" spans="2:9" x14ac:dyDescent="0.2">
      <c r="B173" s="4" t="str">
        <f t="shared" ref="B173:B175" si="12">B168</f>
        <v>Permanent Full Time Jobs
(30+ hours/week)</v>
      </c>
      <c r="C173" s="4"/>
      <c r="D173" s="4"/>
      <c r="E173" s="4"/>
      <c r="F173" s="4"/>
      <c r="G173" s="4"/>
      <c r="H173" s="4"/>
      <c r="I173" s="73" t="str">
        <f>IF('Application Form'!F71&lt;&gt;0,"OK","ERROR")</f>
        <v>ERROR</v>
      </c>
    </row>
    <row r="174" spans="2:9" x14ac:dyDescent="0.2">
      <c r="B174" s="4" t="str">
        <f t="shared" si="12"/>
        <v xml:space="preserve">Permanent Part-Time Jobs
</v>
      </c>
      <c r="C174" s="4"/>
      <c r="D174" s="4"/>
      <c r="E174" s="4"/>
      <c r="F174" s="4"/>
      <c r="G174" s="4"/>
      <c r="H174" s="4"/>
      <c r="I174" s="73" t="str">
        <f>IF('Application Form'!F72&lt;&gt;0,"OK","ERROR")</f>
        <v>ERROR</v>
      </c>
    </row>
    <row r="175" spans="2:9" x14ac:dyDescent="0.2">
      <c r="B175" s="4" t="str">
        <f t="shared" si="12"/>
        <v xml:space="preserve">Permanent Seasonal Jobs
</v>
      </c>
      <c r="C175" s="4"/>
      <c r="D175" s="4"/>
      <c r="E175" s="4"/>
      <c r="F175" s="4"/>
      <c r="G175" s="4"/>
      <c r="H175" s="4"/>
      <c r="I175" s="73" t="str">
        <f>IF('Application Form'!F73&lt;&gt;0,"OK","ERROR")</f>
        <v>ERROR</v>
      </c>
    </row>
    <row r="177" spans="2:10" x14ac:dyDescent="0.2">
      <c r="B177" s="91" t="str">
        <f>'Application Form'!C75</f>
        <v>New Employment</v>
      </c>
      <c r="C177" s="91"/>
      <c r="D177" s="91"/>
      <c r="E177" s="91"/>
      <c r="F177" s="92"/>
      <c r="G177" s="92"/>
      <c r="H177" s="92"/>
      <c r="I177" s="92"/>
    </row>
    <row r="178" spans="2:10" x14ac:dyDescent="0.2">
      <c r="B178" s="89" t="str">
        <f>'Application Form'!D77</f>
        <v>Existing Positions</v>
      </c>
      <c r="C178" s="89"/>
      <c r="D178" s="89"/>
      <c r="E178" s="89"/>
      <c r="F178" s="4"/>
      <c r="G178" s="4"/>
      <c r="H178" s="4"/>
      <c r="I178" s="4"/>
    </row>
    <row r="179" spans="2:10" x14ac:dyDescent="0.2">
      <c r="B179" s="4" t="str">
        <f>'Application Form'!C78</f>
        <v>Permanent Full Time Jobs
(35+ hours/week &amp; 12 months/year)</v>
      </c>
      <c r="C179" s="4"/>
      <c r="D179" s="4"/>
      <c r="E179" s="4"/>
      <c r="F179" s="4"/>
      <c r="G179" s="4"/>
      <c r="H179" s="4"/>
      <c r="I179" s="73" t="str">
        <f>IF('Application Form'!D78&lt;&gt;0,"OK","ERROR")</f>
        <v>ERROR</v>
      </c>
    </row>
    <row r="180" spans="2:10" x14ac:dyDescent="0.2">
      <c r="B180" s="4" t="str">
        <f>'Application Form'!C79</f>
        <v>Permanent Part-Time Jobs
(0+ hours/week &amp; 12 months/year)</v>
      </c>
      <c r="C180" s="4"/>
      <c r="D180" s="4"/>
      <c r="E180" s="4"/>
      <c r="F180" s="4"/>
      <c r="G180" s="4"/>
      <c r="H180" s="4"/>
      <c r="I180" s="73" t="str">
        <f>IF('Application Form'!D79&lt;&gt;0,"OK","ERROR")</f>
        <v>ERROR</v>
      </c>
    </row>
    <row r="181" spans="2:10" x14ac:dyDescent="0.2">
      <c r="B181" s="4" t="str">
        <f>'Application Form'!C80</f>
        <v>Permanent Seasonal Jobs
(0+ hours/week &amp; 0+ months/year)</v>
      </c>
      <c r="C181" s="4"/>
      <c r="D181" s="4"/>
      <c r="E181" s="4"/>
      <c r="F181" s="4"/>
      <c r="G181" s="4"/>
      <c r="H181" s="4"/>
      <c r="I181" s="73" t="str">
        <f>IF('Application Form'!D80&lt;&gt;0,"OK","ERROR")</f>
        <v>ERROR</v>
      </c>
    </row>
    <row r="182" spans="2:10" x14ac:dyDescent="0.2">
      <c r="B182" s="4" t="str">
        <f>'Application Form'!C81</f>
        <v>Temporary Jobs
(construction/consulting)</v>
      </c>
      <c r="C182" s="4"/>
      <c r="D182" s="4"/>
      <c r="E182" s="4"/>
      <c r="F182" s="4"/>
      <c r="G182" s="4"/>
      <c r="H182" s="4"/>
      <c r="I182" s="73" t="str">
        <f>IF('Application Form'!D81&lt;&gt;0,"OK","ERROR")</f>
        <v>ERROR</v>
      </c>
    </row>
    <row r="183" spans="2:10" x14ac:dyDescent="0.2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">
      <c r="B184" s="89" t="str">
        <f>'Application Form'!E77</f>
        <v>Positions
/ Title</v>
      </c>
      <c r="C184" s="89"/>
      <c r="D184" s="89"/>
      <c r="E184" s="89"/>
      <c r="F184" s="4"/>
      <c r="G184" s="4"/>
      <c r="H184" s="4"/>
      <c r="I184" s="4"/>
      <c r="J184" s="4"/>
    </row>
    <row r="185" spans="2:10" x14ac:dyDescent="0.2">
      <c r="B185" s="4" t="str">
        <f t="shared" ref="B185:B188" si="13">B179</f>
        <v>Permanent Full Time Jobs
(35+ hours/week &amp; 12 months/year)</v>
      </c>
      <c r="C185" s="4"/>
      <c r="D185" s="4"/>
      <c r="E185" s="4"/>
      <c r="F185" s="4"/>
      <c r="G185" s="4"/>
      <c r="H185" s="4"/>
      <c r="I185" s="73" t="str">
        <f>IF('Application Form'!E78&lt;&gt;0,"OK","ERROR")</f>
        <v>ERROR</v>
      </c>
      <c r="J185" s="4"/>
    </row>
    <row r="186" spans="2:10" x14ac:dyDescent="0.2">
      <c r="B186" s="4" t="str">
        <f t="shared" si="13"/>
        <v>Permanent Part-Time Jobs
(0+ hours/week &amp; 12 months/year)</v>
      </c>
      <c r="C186" s="4"/>
      <c r="D186" s="4"/>
      <c r="E186" s="4"/>
      <c r="F186" s="4"/>
      <c r="G186" s="4"/>
      <c r="H186" s="4"/>
      <c r="I186" s="73" t="str">
        <f>IF('Application Form'!E79&lt;&gt;0,"OK","ERROR")</f>
        <v>ERROR</v>
      </c>
      <c r="J186" s="4"/>
    </row>
    <row r="187" spans="2:10" x14ac:dyDescent="0.2">
      <c r="B187" s="4" t="str">
        <f t="shared" si="13"/>
        <v>Permanent Seasonal Jobs
(0+ hours/week &amp; 0+ months/year)</v>
      </c>
      <c r="C187" s="4"/>
      <c r="D187" s="4"/>
      <c r="E187" s="4"/>
      <c r="F187" s="4"/>
      <c r="G187" s="4"/>
      <c r="H187" s="4"/>
      <c r="I187" s="73" t="str">
        <f>IF('Application Form'!E80&lt;&gt;0,"OK","ERROR")</f>
        <v>ERROR</v>
      </c>
      <c r="J187" s="88"/>
    </row>
    <row r="188" spans="2:10" x14ac:dyDescent="0.2">
      <c r="B188" s="4" t="str">
        <f t="shared" si="13"/>
        <v>Temporary Jobs
(construction/consulting)</v>
      </c>
      <c r="C188" s="4"/>
      <c r="D188" s="4"/>
      <c r="E188" s="4"/>
      <c r="F188" s="4"/>
      <c r="G188" s="4"/>
      <c r="H188" s="4"/>
      <c r="I188" s="73" t="str">
        <f>IF('Application Form'!E81&lt;&gt;0,"OK","ERROR")</f>
        <v>ERROR</v>
      </c>
      <c r="J188" s="89"/>
    </row>
    <row r="189" spans="2:10" x14ac:dyDescent="0.2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">
      <c r="B190" s="89" t="str">
        <f>'Application Form'!C83</f>
        <v>Revenue Generation</v>
      </c>
      <c r="C190" s="89"/>
      <c r="D190" s="89"/>
      <c r="E190" s="89"/>
      <c r="F190" s="4"/>
      <c r="G190" s="4"/>
      <c r="H190" s="4"/>
      <c r="I190" s="4"/>
      <c r="J190" s="4"/>
    </row>
    <row r="191" spans="2:10" x14ac:dyDescent="0.2">
      <c r="B191" s="4" t="str">
        <f>'Application Form'!C85</f>
        <v>Current Annual Revenue</v>
      </c>
      <c r="C191" s="4"/>
      <c r="D191" s="4"/>
      <c r="E191" s="4"/>
      <c r="F191" s="4"/>
      <c r="G191" s="4"/>
      <c r="H191" s="4"/>
      <c r="I191" s="73" t="str">
        <f>IF(NOT(ISBLANK('Application Form'!D85)),"OK","ERROR")</f>
        <v>ERROR</v>
      </c>
    </row>
    <row r="192" spans="2:10" x14ac:dyDescent="0.2">
      <c r="B192" s="4" t="str">
        <f>'Application Form'!C86</f>
        <v>Year 1 Projection</v>
      </c>
      <c r="C192" s="4"/>
      <c r="D192" s="4"/>
      <c r="E192" s="4"/>
      <c r="F192" s="4"/>
      <c r="G192" s="4"/>
      <c r="H192" s="4"/>
      <c r="I192" s="73" t="str">
        <f>IF(NOT(ISBLANK('Application Form'!D86)),"OK","ERROR")</f>
        <v>ERROR</v>
      </c>
    </row>
    <row r="193" spans="2:14" x14ac:dyDescent="0.2">
      <c r="B193" s="4" t="str">
        <f>'Application Form'!C87</f>
        <v>Year 2 Projection</v>
      </c>
      <c r="C193" s="4"/>
      <c r="D193" s="4"/>
      <c r="E193" s="4"/>
      <c r="F193" s="4"/>
      <c r="G193" s="4"/>
      <c r="H193" s="4"/>
      <c r="I193" s="73" t="str">
        <f>IF(NOT(ISBLANK('Application Form'!D87)),"OK","ERROR")</f>
        <v>ERROR</v>
      </c>
    </row>
    <row r="194" spans="2:14" x14ac:dyDescent="0.2">
      <c r="B194" s="4" t="str">
        <f>'Application Form'!C89</f>
        <v>Describe how the completion of this project influences your revenue projections</v>
      </c>
      <c r="C194" s="4"/>
      <c r="D194" s="4"/>
      <c r="E194" s="4"/>
      <c r="F194" s="4"/>
      <c r="G194" s="4"/>
      <c r="H194" s="4"/>
      <c r="I194" s="73" t="str">
        <f>IF(NOT(ISBLANK('Application Form'!D89)),"OK","ERROR")</f>
        <v>ERROR</v>
      </c>
    </row>
    <row r="195" spans="2:14" x14ac:dyDescent="0.2">
      <c r="B195" s="4"/>
      <c r="C195" s="4"/>
      <c r="D195" s="4"/>
      <c r="E195" s="4"/>
      <c r="F195" s="4"/>
      <c r="G195" s="4"/>
      <c r="H195" s="4"/>
      <c r="I195" s="4"/>
    </row>
    <row r="196" spans="2:14" x14ac:dyDescent="0.2">
      <c r="B196" s="91" t="str">
        <f>'Application Form'!C92</f>
        <v>Additional Key Deliverables</v>
      </c>
      <c r="C196" s="91"/>
      <c r="D196" s="91"/>
      <c r="E196" s="91"/>
      <c r="F196" s="92"/>
      <c r="G196" s="92"/>
      <c r="H196" s="92"/>
      <c r="I196" s="92"/>
    </row>
    <row r="197" spans="2:14" x14ac:dyDescent="0.2">
      <c r="B197" s="4" t="str">
        <f>'Application Form'!C96</f>
        <v>Performance Indicator 1</v>
      </c>
      <c r="C197" s="4"/>
      <c r="D197" s="4"/>
      <c r="E197" s="4"/>
      <c r="F197" s="4"/>
      <c r="G197" s="4"/>
      <c r="H197" s="4"/>
      <c r="I197" s="73" t="str">
        <f>IF(NOT(ISBLANK('Application Form'!D98)),"OK","ERROR")</f>
        <v>ERROR</v>
      </c>
    </row>
    <row r="198" spans="2:14" x14ac:dyDescent="0.2">
      <c r="B198" s="4" t="str">
        <f>'Application Form'!C105</f>
        <v>Performance Indicator 2</v>
      </c>
      <c r="C198" s="4"/>
      <c r="D198" s="4"/>
      <c r="E198" s="4"/>
      <c r="F198" s="4"/>
      <c r="G198" s="4"/>
      <c r="H198" s="4"/>
      <c r="I198" s="73" t="str">
        <f>IF(NOT(ISBLANK('Application Form'!D107)),"OK","ERROR")</f>
        <v>ERROR</v>
      </c>
    </row>
    <row r="201" spans="2:14" ht="13.15" customHeight="1" x14ac:dyDescent="0.2">
      <c r="B201" s="25" t="s">
        <v>270</v>
      </c>
      <c r="C201" s="25"/>
      <c r="D201" s="25"/>
      <c r="E201" s="25"/>
      <c r="F201" s="75"/>
      <c r="G201" s="75"/>
      <c r="H201" s="75"/>
      <c r="I201" s="25"/>
      <c r="K201" s="75"/>
      <c r="L201" s="75"/>
      <c r="M201" s="75"/>
      <c r="N201" s="75"/>
    </row>
    <row r="202" spans="2:14" ht="13.15" customHeight="1" x14ac:dyDescent="0.2">
      <c r="B202" s="76" t="s">
        <v>79</v>
      </c>
      <c r="C202" s="76"/>
      <c r="D202" s="76"/>
      <c r="E202" s="76"/>
      <c r="F202" s="77">
        <f>'Startup Costs | Sources &amp; Uses'!D46</f>
        <v>0</v>
      </c>
      <c r="G202" s="72"/>
      <c r="H202" s="72"/>
      <c r="I202" s="76"/>
      <c r="K202" s="72"/>
      <c r="L202" s="72"/>
      <c r="M202" s="72"/>
      <c r="N202" s="72"/>
    </row>
    <row r="203" spans="2:14" ht="13.15" customHeight="1" x14ac:dyDescent="0.2">
      <c r="B203" s="76" t="s">
        <v>80</v>
      </c>
      <c r="C203" s="76"/>
      <c r="D203" s="76"/>
      <c r="E203" s="76"/>
      <c r="F203" s="77">
        <f>'Monthly Cash Flow'!E59</f>
        <v>0</v>
      </c>
      <c r="G203" s="72"/>
      <c r="H203" s="72"/>
      <c r="I203" s="76"/>
      <c r="K203" s="72"/>
      <c r="L203" s="72"/>
      <c r="M203" s="72"/>
      <c r="N203" s="72"/>
    </row>
    <row r="204" spans="2:14" ht="13.15" customHeight="1" x14ac:dyDescent="0.2">
      <c r="B204" s="76" t="s">
        <v>81</v>
      </c>
      <c r="C204" s="76"/>
      <c r="D204" s="76"/>
      <c r="E204" s="76"/>
      <c r="F204" s="77">
        <f>'Monthly Cash Flow'!E39</f>
        <v>0</v>
      </c>
      <c r="G204" s="72"/>
      <c r="H204" s="72"/>
      <c r="I204" s="76"/>
      <c r="K204" s="72"/>
      <c r="L204" s="72"/>
      <c r="M204" s="72"/>
      <c r="N204" s="72"/>
    </row>
    <row r="205" spans="2:14" ht="13.15" customHeight="1" x14ac:dyDescent="0.2">
      <c r="B205" s="76" t="s">
        <v>82</v>
      </c>
      <c r="C205" s="76"/>
      <c r="D205" s="76"/>
      <c r="E205" s="76"/>
      <c r="F205" s="77">
        <f>F203+F204</f>
        <v>0</v>
      </c>
      <c r="G205" s="72"/>
      <c r="H205" s="72"/>
      <c r="I205" s="76"/>
      <c r="K205" s="72"/>
      <c r="L205" s="72"/>
      <c r="M205" s="72"/>
      <c r="N205" s="72"/>
    </row>
    <row r="206" spans="2:14" ht="13.15" customHeight="1" x14ac:dyDescent="0.2">
      <c r="B206" s="76" t="s">
        <v>83</v>
      </c>
      <c r="C206" s="76"/>
      <c r="D206" s="76"/>
      <c r="E206" s="76"/>
      <c r="F206" s="84" t="e">
        <f>F205/F202</f>
        <v>#DIV/0!</v>
      </c>
      <c r="G206" s="72"/>
      <c r="H206" s="72"/>
      <c r="I206" s="76"/>
      <c r="K206" s="72"/>
      <c r="L206" s="72"/>
      <c r="M206" s="72"/>
      <c r="N206" s="72"/>
    </row>
    <row r="207" spans="2:14" ht="13.15" customHeight="1" x14ac:dyDescent="0.2">
      <c r="B207" s="80" t="s">
        <v>84</v>
      </c>
      <c r="C207" s="121"/>
      <c r="D207" s="121"/>
      <c r="E207" s="121"/>
      <c r="F207" s="81" t="e">
        <f>IF(F206&gt;=2,"Yes","No")</f>
        <v>#DIV/0!</v>
      </c>
      <c r="G207" s="72"/>
      <c r="H207" s="72"/>
      <c r="I207" s="76"/>
      <c r="K207" s="72"/>
      <c r="L207" s="72"/>
      <c r="M207" s="72"/>
      <c r="N207" s="72"/>
    </row>
    <row r="208" spans="2:14" ht="13.15" customHeight="1" x14ac:dyDescent="0.2">
      <c r="B208" s="72"/>
      <c r="C208" s="72"/>
      <c r="D208" s="72"/>
      <c r="E208" s="72"/>
      <c r="F208" s="72"/>
      <c r="G208" s="72"/>
      <c r="H208" s="72"/>
      <c r="I208" s="72"/>
      <c r="K208" s="72"/>
      <c r="L208" s="72"/>
      <c r="M208" s="72"/>
      <c r="N208" s="72"/>
    </row>
    <row r="209" spans="2:14" ht="13.15" customHeight="1" x14ac:dyDescent="0.2">
      <c r="B209" s="82" t="s">
        <v>90</v>
      </c>
      <c r="C209" s="82"/>
      <c r="D209" s="82"/>
      <c r="E209" s="82"/>
      <c r="F209" s="83"/>
      <c r="G209" s="83"/>
      <c r="H209" s="83"/>
      <c r="I209" s="82"/>
      <c r="K209" s="83"/>
      <c r="L209" s="83"/>
      <c r="M209" s="83"/>
      <c r="N209" s="83"/>
    </row>
    <row r="210" spans="2:14" ht="13.15" customHeight="1" x14ac:dyDescent="0.2">
      <c r="B210" s="76" t="s">
        <v>79</v>
      </c>
      <c r="C210" s="76"/>
      <c r="D210" s="76"/>
      <c r="E210" s="76"/>
      <c r="F210" s="77">
        <v>30000</v>
      </c>
      <c r="G210" s="72"/>
      <c r="H210" s="72"/>
      <c r="I210" s="76"/>
      <c r="K210" s="72"/>
      <c r="L210" s="72"/>
      <c r="M210" s="72"/>
      <c r="N210" s="72"/>
    </row>
    <row r="211" spans="2:14" ht="13.15" customHeight="1" x14ac:dyDescent="0.2">
      <c r="B211" s="76" t="s">
        <v>80</v>
      </c>
      <c r="C211" s="76"/>
      <c r="D211" s="76"/>
      <c r="E211" s="76"/>
      <c r="F211" s="77">
        <v>10000</v>
      </c>
      <c r="G211" s="72"/>
      <c r="H211" s="72"/>
      <c r="I211" s="76"/>
      <c r="K211" s="72"/>
      <c r="L211" s="72"/>
      <c r="M211" s="72"/>
      <c r="N211" s="72"/>
    </row>
    <row r="212" spans="2:14" ht="13.15" customHeight="1" x14ac:dyDescent="0.2">
      <c r="B212" s="76" t="s">
        <v>81</v>
      </c>
      <c r="C212" s="76"/>
      <c r="D212" s="76"/>
      <c r="E212" s="76"/>
      <c r="F212" s="77">
        <v>20000</v>
      </c>
      <c r="G212" s="72"/>
      <c r="H212" s="72"/>
      <c r="I212" s="76"/>
      <c r="K212" s="72"/>
      <c r="L212" s="72"/>
      <c r="M212" s="72"/>
      <c r="N212" s="72"/>
    </row>
    <row r="213" spans="2:14" ht="13.15" customHeight="1" x14ac:dyDescent="0.2">
      <c r="B213" s="76" t="s">
        <v>82</v>
      </c>
      <c r="C213" s="76"/>
      <c r="D213" s="76"/>
      <c r="E213" s="76"/>
      <c r="F213" s="77">
        <f>F211+F212</f>
        <v>30000</v>
      </c>
      <c r="G213" s="72"/>
      <c r="H213" s="72"/>
      <c r="I213" s="76"/>
      <c r="K213" s="72"/>
      <c r="L213" s="72"/>
      <c r="M213" s="72"/>
      <c r="N213" s="72"/>
    </row>
    <row r="214" spans="2:14" ht="13.15" customHeight="1" x14ac:dyDescent="0.2">
      <c r="B214" s="76" t="s">
        <v>83</v>
      </c>
      <c r="C214" s="76"/>
      <c r="D214" s="76"/>
      <c r="E214" s="76"/>
      <c r="F214" s="78">
        <f>F213/F210</f>
        <v>1</v>
      </c>
      <c r="G214" s="72"/>
      <c r="H214" s="72"/>
      <c r="I214" s="76"/>
      <c r="K214" s="72"/>
      <c r="L214" s="72"/>
      <c r="M214" s="72"/>
      <c r="N214" s="72"/>
    </row>
    <row r="215" spans="2:14" ht="13.15" customHeight="1" x14ac:dyDescent="0.2">
      <c r="B215" s="80" t="s">
        <v>84</v>
      </c>
      <c r="C215" s="121"/>
      <c r="D215" s="121"/>
      <c r="E215" s="121"/>
      <c r="F215" s="81" t="str">
        <f>IF(F214&gt;=1,"Yes","No")</f>
        <v>Yes</v>
      </c>
      <c r="G215" s="72"/>
      <c r="H215" s="72"/>
      <c r="I215" s="76"/>
      <c r="K215" s="72"/>
      <c r="L215" s="72"/>
      <c r="M215" s="72"/>
      <c r="N215" s="72"/>
    </row>
    <row r="216" spans="2:14" ht="13.15" customHeight="1" x14ac:dyDescent="0.2">
      <c r="B216" s="72"/>
      <c r="C216" s="72"/>
      <c r="D216" s="72"/>
      <c r="E216" s="72"/>
      <c r="F216" s="72"/>
      <c r="G216" s="72"/>
      <c r="H216" s="72"/>
      <c r="I216" s="72"/>
      <c r="K216" s="72"/>
      <c r="L216" s="72"/>
      <c r="M216" s="72"/>
      <c r="N216" s="72"/>
    </row>
    <row r="217" spans="2:14" ht="13.15" customHeight="1" x14ac:dyDescent="0.2">
      <c r="B217" s="82" t="s">
        <v>91</v>
      </c>
      <c r="C217" s="82"/>
      <c r="D217" s="82"/>
      <c r="E217" s="82"/>
      <c r="F217" s="83"/>
      <c r="G217" s="83"/>
      <c r="H217" s="83"/>
      <c r="I217" s="82"/>
      <c r="K217" s="83"/>
      <c r="L217" s="83"/>
      <c r="M217" s="83"/>
      <c r="N217" s="83"/>
    </row>
    <row r="218" spans="2:14" ht="13.15" customHeight="1" x14ac:dyDescent="0.2">
      <c r="B218" s="76" t="s">
        <v>79</v>
      </c>
      <c r="C218" s="76"/>
      <c r="D218" s="76"/>
      <c r="E218" s="76"/>
      <c r="F218" s="77">
        <v>30000</v>
      </c>
      <c r="G218" s="72"/>
      <c r="H218" s="72"/>
      <c r="I218" s="76"/>
      <c r="K218" s="72"/>
      <c r="L218" s="72"/>
      <c r="M218" s="72"/>
      <c r="N218" s="72"/>
    </row>
    <row r="219" spans="2:14" ht="13.15" customHeight="1" x14ac:dyDescent="0.2">
      <c r="B219" s="76" t="s">
        <v>80</v>
      </c>
      <c r="C219" s="76"/>
      <c r="D219" s="76"/>
      <c r="E219" s="76"/>
      <c r="F219" s="77">
        <v>10000</v>
      </c>
      <c r="G219" s="72"/>
      <c r="H219" s="72"/>
      <c r="I219" s="76"/>
      <c r="K219" s="72"/>
      <c r="L219" s="72"/>
      <c r="M219" s="72"/>
      <c r="N219" s="72"/>
    </row>
    <row r="220" spans="2:14" ht="13.15" customHeight="1" x14ac:dyDescent="0.2">
      <c r="B220" s="76" t="s">
        <v>81</v>
      </c>
      <c r="C220" s="76"/>
      <c r="D220" s="76"/>
      <c r="E220" s="76"/>
      <c r="F220" s="77">
        <v>10000</v>
      </c>
      <c r="G220" s="72"/>
      <c r="H220" s="72"/>
      <c r="I220" s="76"/>
      <c r="K220" s="72"/>
      <c r="L220" s="72"/>
      <c r="M220" s="72"/>
      <c r="N220" s="72"/>
    </row>
    <row r="221" spans="2:14" ht="13.15" customHeight="1" x14ac:dyDescent="0.2">
      <c r="B221" s="76" t="s">
        <v>82</v>
      </c>
      <c r="C221" s="76"/>
      <c r="D221" s="76"/>
      <c r="E221" s="76"/>
      <c r="F221" s="77">
        <f>F219+F220</f>
        <v>20000</v>
      </c>
      <c r="G221" s="72"/>
      <c r="H221" s="72"/>
      <c r="I221" s="76"/>
      <c r="K221" s="72"/>
      <c r="L221" s="72"/>
      <c r="M221" s="72"/>
      <c r="N221" s="72"/>
    </row>
    <row r="222" spans="2:14" ht="13.15" customHeight="1" x14ac:dyDescent="0.2">
      <c r="B222" s="76" t="s">
        <v>83</v>
      </c>
      <c r="C222" s="76"/>
      <c r="D222" s="76"/>
      <c r="E222" s="76"/>
      <c r="F222" s="78">
        <f>F221/F218</f>
        <v>0.66666666666666663</v>
      </c>
      <c r="G222" s="72"/>
      <c r="H222" s="72"/>
      <c r="I222" s="76"/>
      <c r="J222" s="79"/>
      <c r="K222" s="72"/>
      <c r="L222" s="72"/>
      <c r="M222" s="72"/>
      <c r="N222" s="72"/>
    </row>
    <row r="223" spans="2:14" ht="13.15" customHeight="1" x14ac:dyDescent="0.2">
      <c r="B223" s="80" t="s">
        <v>84</v>
      </c>
      <c r="C223" s="121"/>
      <c r="D223" s="121"/>
      <c r="E223" s="121"/>
      <c r="F223" s="81" t="str">
        <f>IF(F222&gt;=1,"Yes","No")</f>
        <v>No</v>
      </c>
      <c r="G223" s="72"/>
      <c r="H223" s="72"/>
      <c r="I223" s="76"/>
      <c r="J223" s="79"/>
      <c r="K223" s="72"/>
      <c r="L223" s="72"/>
      <c r="M223" s="72"/>
      <c r="N223" s="72"/>
    </row>
    <row r="224" spans="2:14" ht="13.15" customHeight="1" x14ac:dyDescent="0.2"/>
    <row r="225" spans="2:14" ht="13.15" customHeight="1" x14ac:dyDescent="0.2">
      <c r="B225" s="85"/>
      <c r="C225" s="85"/>
      <c r="D225" s="85"/>
      <c r="E225" s="85"/>
      <c r="F225" s="86"/>
      <c r="G225" s="86"/>
      <c r="H225" s="86"/>
      <c r="I225" s="86"/>
    </row>
    <row r="226" spans="2:14" ht="13.15" customHeight="1" x14ac:dyDescent="0.2"/>
    <row r="228" spans="2:14" ht="13.15" customHeight="1" x14ac:dyDescent="0.2">
      <c r="B228" s="25" t="s">
        <v>272</v>
      </c>
      <c r="C228" s="25"/>
      <c r="D228" s="25"/>
      <c r="E228" s="25"/>
      <c r="F228" s="75"/>
      <c r="G228" s="75"/>
      <c r="H228" s="75"/>
      <c r="I228" s="25"/>
      <c r="K228" s="75"/>
      <c r="L228" s="75"/>
      <c r="M228" s="75"/>
      <c r="N228" s="75"/>
    </row>
    <row r="230" spans="2:14" x14ac:dyDescent="0.2">
      <c r="B230" s="122" t="s">
        <v>278</v>
      </c>
      <c r="C230" s="123"/>
      <c r="D230" s="122" t="str">
        <f>'Application Form'!D20&amp;"_"&amp;TEXT('Startup Costs | Sources &amp; Uses'!D46,"0")&amp;"_"&amp;TEXT('NLG Staff Only'!D231,"mm-dd-yy")</f>
        <v>_0_01-31-25</v>
      </c>
      <c r="E230" s="38" t="s">
        <v>277</v>
      </c>
    </row>
    <row r="231" spans="2:14" x14ac:dyDescent="0.2">
      <c r="B231" s="122" t="s">
        <v>180</v>
      </c>
      <c r="C231" s="123"/>
      <c r="D231" s="104">
        <v>45688</v>
      </c>
    </row>
    <row r="232" spans="2:14" x14ac:dyDescent="0.2">
      <c r="B232" s="122" t="s">
        <v>273</v>
      </c>
      <c r="C232" s="123"/>
      <c r="D232" s="104" t="s">
        <v>276</v>
      </c>
    </row>
    <row r="233" spans="2:14" x14ac:dyDescent="0.2">
      <c r="B233" s="122" t="s">
        <v>274</v>
      </c>
      <c r="C233" s="123"/>
      <c r="D233" s="124"/>
    </row>
    <row r="234" spans="2:14" x14ac:dyDescent="0.2">
      <c r="B234" s="122" t="s">
        <v>275</v>
      </c>
      <c r="C234" s="123"/>
      <c r="D234" s="124"/>
    </row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</sheetData>
  <sheetProtection sheet="1" objects="1" scenarios="1" selectLockedCells="1"/>
  <conditionalFormatting sqref="F206">
    <cfRule type="cellIs" dxfId="3" priority="11" operator="greaterThanOrEqual">
      <formula>1</formula>
    </cfRule>
  </conditionalFormatting>
  <conditionalFormatting sqref="I126:I128">
    <cfRule type="containsText" dxfId="2" priority="1" operator="containsText" text="ERROR">
      <formula>NOT(ISERROR(SEARCH("ERROR",I126)))</formula>
    </cfRule>
  </conditionalFormatting>
  <conditionalFormatting sqref="I131:I137 I140:I145 I148 I151:I152 I155:I159 I163:I165 I168:I170 I173:I175 I179:I182 I185:I188 I191:I194 I197:I198">
    <cfRule type="containsText" dxfId="1" priority="10" operator="containsText" text="ERROR">
      <formula>NOT(ISERROR(SEARCH("ERROR",I131)))</formula>
    </cfRule>
  </conditionalFormatting>
  <dataValidations count="2">
    <dataValidation type="list" allowBlank="1" showInputMessage="1" showErrorMessage="1" sqref="F93:F99 F16:F23 F27:F34 F38:F42 F46:F50 F54:F60 F64:F69 F73:F81 F85:F89 F103:F105" xr:uid="{C9B9B880-A25C-487B-9ED9-479A687493D5}">
      <formula1>"Y,N,M"</formula1>
    </dataValidation>
    <dataValidation type="list" allowBlank="1" showInputMessage="1" showErrorMessage="1" sqref="D232" xr:uid="{5C0D25E0-9A02-4B5F-9724-38DC14C356D1}">
      <formula1>"Applicant,NLG Staff"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779638-7AF6-41A6-9E8F-7575BD92A589}">
          <x14:formula1>
            <xm:f>data!$B$2:$B$75</xm:f>
          </x14:formula1>
          <xm:sqref>D231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Application Form</vt:lpstr>
      <vt:lpstr>data</vt:lpstr>
      <vt:lpstr>Startup Costs | Sources &amp; Uses</vt:lpstr>
      <vt:lpstr>Monthly Cash Flow</vt:lpstr>
      <vt:lpstr>Additional Requirements</vt:lpstr>
      <vt:lpstr>Final Reporting</vt:lpstr>
      <vt:lpstr>NLG Staff Only</vt:lpstr>
      <vt:lpstr>'Application Form'!Print_Area</vt:lpstr>
      <vt:lpstr>'Monthly Cash Flow'!Print_Area</vt:lpstr>
      <vt:lpstr>'Startup Costs | Sources &amp; Uses'!Print_Area</vt:lpstr>
      <vt:lpstr>'Application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Mirau</dc:creator>
  <cp:lastModifiedBy>Josh Altmann</cp:lastModifiedBy>
  <cp:lastPrinted>2024-12-17T20:21:11Z</cp:lastPrinted>
  <dcterms:created xsi:type="dcterms:W3CDTF">2024-11-14T06:48:42Z</dcterms:created>
  <dcterms:modified xsi:type="dcterms:W3CDTF">2025-03-20T19:57:59Z</dcterms:modified>
</cp:coreProperties>
</file>